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sixgroup.sharepoint.com/sites/B6NL-Infra/Shared Documents/INFRA/0-ADM/COM/Website/CO2/"/>
    </mc:Choice>
  </mc:AlternateContent>
  <xr:revisionPtr revIDLastSave="0" documentId="8_{17A7D5AB-4EC3-4DCA-8F2C-D5C72C85F0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2-reductiemaatregelen" sheetId="17" r:id="rId1"/>
    <sheet name="Voortgang" sheetId="14" r:id="rId2"/>
    <sheet name="Voortgang energie" sheetId="15" r:id="rId3"/>
    <sheet name="CO2-footprint 2017H1" sheetId="7" r:id="rId4"/>
    <sheet name="CO2-footprint 2017" sheetId="6" r:id="rId5"/>
    <sheet name="CO2-footprint 2018H1" sheetId="11" r:id="rId6"/>
    <sheet name="CO2-footprint 2018" sheetId="8" r:id="rId7"/>
    <sheet name="CO2-footprint 2019H1" sheetId="12" r:id="rId8"/>
    <sheet name="CO2-footprint 2019" sheetId="9" r:id="rId9"/>
    <sheet name="CO2-footprint 2020H1" sheetId="13" r:id="rId10"/>
    <sheet name="CO2-footprint 2020" sheetId="10" r:id="rId11"/>
    <sheet name="2018" sheetId="1" r:id="rId12"/>
    <sheet name="2017" sheetId="2" r:id="rId13"/>
    <sheet name="2019" sheetId="3" r:id="rId14"/>
    <sheet name="2020" sheetId="4" r:id="rId15"/>
    <sheet name="Emissiefactoren" sheetId="5" r:id="rId16"/>
  </sheets>
  <definedNames>
    <definedName name="_xlnm._FilterDatabase" localSheetId="0">'CO2-reductiemaatregelen'!$B$4:$J$38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7" i="14" l="1"/>
  <c r="H27" i="14" s="1"/>
  <c r="M23" i="14"/>
  <c r="H23" i="14" s="1"/>
  <c r="J23" i="14" s="1"/>
  <c r="L23" i="14" s="1"/>
  <c r="J27" i="14" l="1"/>
  <c r="L27" i="14" s="1"/>
  <c r="X38" i="4"/>
  <c r="X6" i="4"/>
  <c r="L5" i="10"/>
  <c r="D8" i="15"/>
  <c r="D7" i="15"/>
  <c r="D6" i="15"/>
  <c r="P12" i="15"/>
  <c r="Q12" i="15"/>
  <c r="R12" i="15"/>
  <c r="S12" i="15"/>
  <c r="T12" i="15"/>
  <c r="U12" i="15"/>
  <c r="V12" i="15"/>
  <c r="W12" i="15"/>
  <c r="W11" i="15"/>
  <c r="W25" i="15" s="1"/>
  <c r="V11" i="15"/>
  <c r="V25" i="15" s="1"/>
  <c r="U11" i="15"/>
  <c r="U13" i="15" s="1"/>
  <c r="T11" i="15"/>
  <c r="T25" i="15" s="1"/>
  <c r="S11" i="15"/>
  <c r="R11" i="15"/>
  <c r="R25" i="15" s="1"/>
  <c r="Q11" i="15"/>
  <c r="Q25" i="15" s="1"/>
  <c r="P11" i="15"/>
  <c r="W6" i="15"/>
  <c r="W7" i="15"/>
  <c r="W8" i="15"/>
  <c r="V6" i="15"/>
  <c r="V28" i="15" s="1"/>
  <c r="V7" i="15"/>
  <c r="V8" i="15"/>
  <c r="U6" i="15"/>
  <c r="U28" i="15" s="1"/>
  <c r="U7" i="15"/>
  <c r="U8" i="15"/>
  <c r="T6" i="15"/>
  <c r="T7" i="15"/>
  <c r="T8" i="15"/>
  <c r="S6" i="15"/>
  <c r="S7" i="15"/>
  <c r="S8" i="15"/>
  <c r="R6" i="15"/>
  <c r="R7" i="15"/>
  <c r="R8" i="15"/>
  <c r="Q6" i="15"/>
  <c r="Q7" i="15"/>
  <c r="Q8" i="15"/>
  <c r="P6" i="15"/>
  <c r="P7" i="15"/>
  <c r="P28" i="15" s="1"/>
  <c r="P8" i="15"/>
  <c r="W5" i="15"/>
  <c r="W22" i="15" s="1"/>
  <c r="V5" i="15"/>
  <c r="U5" i="15"/>
  <c r="U22" i="15" s="1"/>
  <c r="T5" i="15"/>
  <c r="S5" i="15"/>
  <c r="S22" i="15" s="1"/>
  <c r="R5" i="15"/>
  <c r="R22" i="15" s="1"/>
  <c r="Q5" i="15"/>
  <c r="P5" i="15"/>
  <c r="P22" i="15" s="1"/>
  <c r="X31" i="15"/>
  <c r="W31" i="15"/>
  <c r="V31" i="15"/>
  <c r="U31" i="15"/>
  <c r="T31" i="15"/>
  <c r="S31" i="15"/>
  <c r="R31" i="15"/>
  <c r="Q31" i="15"/>
  <c r="P31" i="15"/>
  <c r="X28" i="15"/>
  <c r="X25" i="15"/>
  <c r="X22" i="15"/>
  <c r="X16" i="15"/>
  <c r="W15" i="15"/>
  <c r="W16" i="15" s="1"/>
  <c r="V15" i="15"/>
  <c r="V16" i="15" s="1"/>
  <c r="U15" i="15"/>
  <c r="U16" i="15" s="1"/>
  <c r="T15" i="15"/>
  <c r="T16" i="15" s="1"/>
  <c r="S15" i="15"/>
  <c r="S16" i="15" s="1"/>
  <c r="R15" i="15"/>
  <c r="R16" i="15" s="1"/>
  <c r="Q15" i="15"/>
  <c r="Q16" i="15" s="1"/>
  <c r="P15" i="15"/>
  <c r="P16" i="15" s="1"/>
  <c r="X13" i="15"/>
  <c r="X9" i="15"/>
  <c r="X17" i="15" s="1"/>
  <c r="K15" i="15"/>
  <c r="K16" i="15" s="1"/>
  <c r="J15" i="15"/>
  <c r="J16" i="15" s="1"/>
  <c r="I15" i="15"/>
  <c r="I16" i="15" s="1"/>
  <c r="H15" i="15"/>
  <c r="H16" i="15" s="1"/>
  <c r="G15" i="15"/>
  <c r="G16" i="15" s="1"/>
  <c r="F15" i="15"/>
  <c r="F16" i="15" s="1"/>
  <c r="E15" i="15"/>
  <c r="E16" i="15" s="1"/>
  <c r="D15" i="15"/>
  <c r="D16" i="15" s="1"/>
  <c r="K13" i="15"/>
  <c r="J13" i="15"/>
  <c r="I13" i="15"/>
  <c r="E12" i="15"/>
  <c r="F12" i="15"/>
  <c r="F13" i="15" s="1"/>
  <c r="G12" i="15"/>
  <c r="H12" i="15"/>
  <c r="I12" i="15"/>
  <c r="J12" i="15"/>
  <c r="K12" i="15"/>
  <c r="K11" i="15"/>
  <c r="K25" i="15" s="1"/>
  <c r="J11" i="15"/>
  <c r="J25" i="15" s="1"/>
  <c r="I11" i="15"/>
  <c r="H11" i="15"/>
  <c r="H13" i="15" s="1"/>
  <c r="G11" i="15"/>
  <c r="G13" i="15" s="1"/>
  <c r="F11" i="15"/>
  <c r="F25" i="15" s="1"/>
  <c r="E11" i="15"/>
  <c r="E25" i="15" s="1"/>
  <c r="D12" i="15"/>
  <c r="D11" i="15"/>
  <c r="D13" i="15" s="1"/>
  <c r="K8" i="15"/>
  <c r="K7" i="15"/>
  <c r="K6" i="15"/>
  <c r="K5" i="15"/>
  <c r="J8" i="15"/>
  <c r="J7" i="15"/>
  <c r="J6" i="15"/>
  <c r="J5" i="15"/>
  <c r="I8" i="15"/>
  <c r="I7" i="15"/>
  <c r="I6" i="15"/>
  <c r="I5" i="15"/>
  <c r="H8" i="15"/>
  <c r="H7" i="15"/>
  <c r="H6" i="15"/>
  <c r="H5" i="15"/>
  <c r="G8" i="15"/>
  <c r="G7" i="15"/>
  <c r="G6" i="15"/>
  <c r="G5" i="15"/>
  <c r="F8" i="15"/>
  <c r="F7" i="15"/>
  <c r="F6" i="15"/>
  <c r="F5" i="15"/>
  <c r="E8" i="15"/>
  <c r="E7" i="15"/>
  <c r="E6" i="15"/>
  <c r="E5" i="15"/>
  <c r="D5" i="15"/>
  <c r="D22" i="15" s="1"/>
  <c r="L31" i="15"/>
  <c r="K31" i="15"/>
  <c r="J31" i="15"/>
  <c r="I31" i="15"/>
  <c r="H31" i="15"/>
  <c r="G31" i="15"/>
  <c r="F31" i="15"/>
  <c r="E31" i="15"/>
  <c r="D31" i="15"/>
  <c r="L28" i="15"/>
  <c r="L25" i="15"/>
  <c r="L22" i="15"/>
  <c r="L16" i="15"/>
  <c r="L13" i="15"/>
  <c r="XFD9" i="15"/>
  <c r="L9" i="15"/>
  <c r="J22" i="15"/>
  <c r="D13" i="10"/>
  <c r="W28" i="15" l="1"/>
  <c r="E13" i="15"/>
  <c r="R28" i="15"/>
  <c r="Q28" i="15"/>
  <c r="T28" i="15"/>
  <c r="L17" i="15"/>
  <c r="S28" i="15"/>
  <c r="S13" i="15"/>
  <c r="P13" i="15"/>
  <c r="W13" i="15"/>
  <c r="V13" i="15"/>
  <c r="T13" i="15"/>
  <c r="Q13" i="15"/>
  <c r="T22" i="15"/>
  <c r="S25" i="15"/>
  <c r="R13" i="15"/>
  <c r="V22" i="15"/>
  <c r="U25" i="15"/>
  <c r="Q22" i="15"/>
  <c r="P25" i="15"/>
  <c r="G25" i="15"/>
  <c r="H25" i="15"/>
  <c r="I25" i="15"/>
  <c r="D25" i="15"/>
  <c r="K28" i="15"/>
  <c r="J28" i="15"/>
  <c r="I28" i="15"/>
  <c r="H28" i="15"/>
  <c r="G28" i="15"/>
  <c r="F28" i="15"/>
  <c r="E28" i="15"/>
  <c r="D28" i="15"/>
  <c r="E22" i="15"/>
  <c r="F22" i="15"/>
  <c r="G22" i="15"/>
  <c r="I22" i="15"/>
  <c r="K22" i="15"/>
  <c r="H22" i="15"/>
  <c r="J14" i="14"/>
  <c r="J15" i="14" s="1"/>
  <c r="I14" i="14"/>
  <c r="I15" i="14" s="1"/>
  <c r="H14" i="14"/>
  <c r="H15" i="14" s="1"/>
  <c r="G14" i="14"/>
  <c r="G15" i="14" s="1"/>
  <c r="J11" i="14"/>
  <c r="J12" i="14" s="1"/>
  <c r="J25" i="14" s="1"/>
  <c r="I11" i="14"/>
  <c r="I12" i="14" s="1"/>
  <c r="H11" i="14"/>
  <c r="H12" i="14" s="1"/>
  <c r="H25" i="14" s="1"/>
  <c r="G11" i="14"/>
  <c r="G12" i="14" s="1"/>
  <c r="J8" i="14"/>
  <c r="J7" i="14"/>
  <c r="J6" i="14"/>
  <c r="I8" i="14"/>
  <c r="I7" i="14"/>
  <c r="I6" i="14"/>
  <c r="H8" i="14"/>
  <c r="H7" i="14"/>
  <c r="H6" i="14"/>
  <c r="G8" i="14"/>
  <c r="G7" i="14"/>
  <c r="G6" i="14"/>
  <c r="J5" i="14"/>
  <c r="I5" i="14"/>
  <c r="H5" i="14"/>
  <c r="G5" i="14"/>
  <c r="F14" i="14"/>
  <c r="F15" i="14" s="1"/>
  <c r="F11" i="14"/>
  <c r="F12" i="14" s="1"/>
  <c r="F8" i="14"/>
  <c r="F7" i="14"/>
  <c r="F6" i="14"/>
  <c r="F5" i="14"/>
  <c r="E14" i="14"/>
  <c r="E15" i="14" s="1"/>
  <c r="E11" i="14"/>
  <c r="E12" i="14" s="1"/>
  <c r="E8" i="14"/>
  <c r="E7" i="14"/>
  <c r="E6" i="14"/>
  <c r="E5" i="14"/>
  <c r="D14" i="14"/>
  <c r="D15" i="14" s="1"/>
  <c r="D11" i="14"/>
  <c r="D12" i="14" s="1"/>
  <c r="D8" i="14"/>
  <c r="D7" i="14"/>
  <c r="D6" i="14"/>
  <c r="D5" i="14"/>
  <c r="C14" i="14"/>
  <c r="C15" i="14" s="1"/>
  <c r="C11" i="14"/>
  <c r="C12" i="14" s="1"/>
  <c r="C8" i="14"/>
  <c r="C7" i="14"/>
  <c r="C6" i="14"/>
  <c r="C5" i="14"/>
  <c r="K15" i="14"/>
  <c r="XFD9" i="14"/>
  <c r="K12" i="14" l="1"/>
  <c r="F25" i="14"/>
  <c r="H26" i="14" s="1"/>
  <c r="I9" i="14"/>
  <c r="I16" i="14" s="1"/>
  <c r="H9" i="14"/>
  <c r="H21" i="14" s="1"/>
  <c r="J9" i="14"/>
  <c r="J21" i="14" s="1"/>
  <c r="G9" i="14"/>
  <c r="G16" i="14" s="1"/>
  <c r="F9" i="14"/>
  <c r="E9" i="14"/>
  <c r="E16" i="14" s="1"/>
  <c r="D9" i="14"/>
  <c r="D16" i="14" s="1"/>
  <c r="C9" i="14"/>
  <c r="C16" i="14" s="1"/>
  <c r="F21" i="14" l="1"/>
  <c r="H22" i="14" s="1"/>
  <c r="O31" i="14"/>
  <c r="M31" i="14" s="1"/>
  <c r="H31" i="14" s="1"/>
  <c r="J31" i="14" s="1"/>
  <c r="L31" i="14" s="1"/>
  <c r="J22" i="14"/>
  <c r="J26" i="14"/>
  <c r="F16" i="14"/>
  <c r="F29" i="14" s="1"/>
  <c r="K9" i="14"/>
  <c r="K16" i="14" s="1"/>
  <c r="J16" i="14"/>
  <c r="J29" i="14" s="1"/>
  <c r="H16" i="14"/>
  <c r="H29" i="14" s="1"/>
  <c r="H30" i="14" l="1"/>
  <c r="J30" i="14"/>
  <c r="K17" i="14"/>
  <c r="J17" i="14"/>
  <c r="H17" i="14"/>
  <c r="G7" i="13"/>
  <c r="H7" i="13" s="1"/>
  <c r="G6" i="13"/>
  <c r="G17" i="13"/>
  <c r="H17" i="13" s="1"/>
  <c r="H18" i="13" s="1"/>
  <c r="G12" i="13"/>
  <c r="G8" i="13"/>
  <c r="H8" i="13" s="1"/>
  <c r="H6" i="13"/>
  <c r="G5" i="13"/>
  <c r="D17" i="13"/>
  <c r="D12" i="13"/>
  <c r="C12" i="13"/>
  <c r="D8" i="13"/>
  <c r="D7" i="13"/>
  <c r="D6" i="13"/>
  <c r="D5" i="13"/>
  <c r="E5" i="13" s="1"/>
  <c r="C5" i="13"/>
  <c r="E17" i="13"/>
  <c r="L13" i="13"/>
  <c r="I13" i="13"/>
  <c r="H13" i="13"/>
  <c r="E13" i="13"/>
  <c r="J13" i="13" s="1"/>
  <c r="E8" i="13"/>
  <c r="K7" i="13"/>
  <c r="K6" i="13"/>
  <c r="G17" i="12"/>
  <c r="I17" i="12" s="1"/>
  <c r="I18" i="12" s="1"/>
  <c r="G12" i="12"/>
  <c r="G8" i="12"/>
  <c r="H8" i="12" s="1"/>
  <c r="G7" i="12"/>
  <c r="H7" i="12" s="1"/>
  <c r="G6" i="12"/>
  <c r="G5" i="12"/>
  <c r="D17" i="12"/>
  <c r="C12" i="12"/>
  <c r="D12" i="12"/>
  <c r="D8" i="12"/>
  <c r="D7" i="12"/>
  <c r="E7" i="12" s="1"/>
  <c r="D6" i="12"/>
  <c r="D5" i="12"/>
  <c r="C5" i="12"/>
  <c r="E5" i="12" s="1"/>
  <c r="E17" i="12"/>
  <c r="L13" i="12"/>
  <c r="J13" i="12"/>
  <c r="I13" i="12"/>
  <c r="H13" i="12"/>
  <c r="E13" i="12"/>
  <c r="E8" i="12"/>
  <c r="K7" i="12"/>
  <c r="K6" i="12"/>
  <c r="H6" i="12"/>
  <c r="I6" i="12"/>
  <c r="G7" i="10"/>
  <c r="I7" i="10" s="1"/>
  <c r="G6" i="10"/>
  <c r="H6" i="10" s="1"/>
  <c r="G17" i="10"/>
  <c r="G12" i="10"/>
  <c r="G8" i="10"/>
  <c r="G5" i="10"/>
  <c r="G17" i="9"/>
  <c r="G12" i="9"/>
  <c r="G8" i="9"/>
  <c r="H8" i="9" s="1"/>
  <c r="G7" i="9"/>
  <c r="H7" i="9" s="1"/>
  <c r="G6" i="9"/>
  <c r="G5" i="9"/>
  <c r="G17" i="8"/>
  <c r="G12" i="8"/>
  <c r="G8" i="8"/>
  <c r="G7" i="8"/>
  <c r="H7" i="8" s="1"/>
  <c r="G6" i="8"/>
  <c r="H6" i="8" s="1"/>
  <c r="G5" i="8"/>
  <c r="G17" i="11"/>
  <c r="G12" i="11"/>
  <c r="I12" i="11" s="1"/>
  <c r="I14" i="11" s="1"/>
  <c r="G8" i="11"/>
  <c r="H8" i="11" s="1"/>
  <c r="G7" i="11"/>
  <c r="H7" i="11" s="1"/>
  <c r="G6" i="11"/>
  <c r="H6" i="11" s="1"/>
  <c r="G5" i="11"/>
  <c r="D17" i="11"/>
  <c r="C12" i="11"/>
  <c r="D6" i="11"/>
  <c r="E6" i="11" s="1"/>
  <c r="D12" i="11"/>
  <c r="D8" i="11"/>
  <c r="I8" i="11" s="1"/>
  <c r="D7" i="11"/>
  <c r="D5" i="11"/>
  <c r="C5" i="11"/>
  <c r="H17" i="11"/>
  <c r="H18" i="11" s="1"/>
  <c r="L13" i="11"/>
  <c r="J13" i="11"/>
  <c r="I13" i="11"/>
  <c r="H13" i="11"/>
  <c r="E13" i="11"/>
  <c r="K7" i="11"/>
  <c r="K6" i="11"/>
  <c r="D17" i="10"/>
  <c r="D12" i="10"/>
  <c r="C12" i="10"/>
  <c r="E12" i="10" s="1"/>
  <c r="J12" i="10" s="1"/>
  <c r="D8" i="10"/>
  <c r="I8" i="10" s="1"/>
  <c r="D7" i="10"/>
  <c r="E7" i="10" s="1"/>
  <c r="D6" i="10"/>
  <c r="D5" i="10"/>
  <c r="C5" i="10"/>
  <c r="H17" i="10"/>
  <c r="H18" i="10" s="1"/>
  <c r="L13" i="10"/>
  <c r="I13" i="10"/>
  <c r="H13" i="10"/>
  <c r="E13" i="10"/>
  <c r="J13" i="10" s="1"/>
  <c r="H8" i="10"/>
  <c r="K7" i="10"/>
  <c r="K6" i="10"/>
  <c r="E6" i="10"/>
  <c r="J6" i="10" s="1"/>
  <c r="F28" i="10" s="1"/>
  <c r="D17" i="9"/>
  <c r="E17" i="9" s="1"/>
  <c r="J17" i="9" s="1"/>
  <c r="D12" i="9"/>
  <c r="I12" i="9" s="1"/>
  <c r="I14" i="9" s="1"/>
  <c r="C12" i="9"/>
  <c r="H12" i="9" s="1"/>
  <c r="H14" i="9" s="1"/>
  <c r="D8" i="9"/>
  <c r="E8" i="9" s="1"/>
  <c r="D7" i="9"/>
  <c r="D6" i="9"/>
  <c r="I6" i="9" s="1"/>
  <c r="D5" i="9"/>
  <c r="C5" i="9"/>
  <c r="H17" i="9"/>
  <c r="H18" i="9" s="1"/>
  <c r="L13" i="9"/>
  <c r="I13" i="9"/>
  <c r="H13" i="9"/>
  <c r="E13" i="9"/>
  <c r="J13" i="9" s="1"/>
  <c r="K7" i="9"/>
  <c r="K6" i="9"/>
  <c r="H6" i="9"/>
  <c r="D17" i="8"/>
  <c r="E17" i="8" s="1"/>
  <c r="J17" i="8" s="1"/>
  <c r="C12" i="8"/>
  <c r="H12" i="8" s="1"/>
  <c r="H14" i="8" s="1"/>
  <c r="D6" i="8"/>
  <c r="D12" i="8"/>
  <c r="I12" i="8" s="1"/>
  <c r="I14" i="8" s="1"/>
  <c r="D8" i="8"/>
  <c r="E8" i="8" s="1"/>
  <c r="D7" i="8"/>
  <c r="D5" i="8"/>
  <c r="I5" i="8" s="1"/>
  <c r="C5" i="8"/>
  <c r="L13" i="8"/>
  <c r="I13" i="8"/>
  <c r="H13" i="8"/>
  <c r="E13" i="8"/>
  <c r="J13" i="8" s="1"/>
  <c r="K7" i="8"/>
  <c r="K6" i="8"/>
  <c r="D17" i="7"/>
  <c r="I17" i="7" s="1"/>
  <c r="I18" i="7" s="1"/>
  <c r="D12" i="7"/>
  <c r="I12" i="7" s="1"/>
  <c r="I14" i="7" s="1"/>
  <c r="C12" i="7"/>
  <c r="H12" i="7" s="1"/>
  <c r="H14" i="7" s="1"/>
  <c r="D8" i="7"/>
  <c r="E8" i="7" s="1"/>
  <c r="J8" i="7" s="1"/>
  <c r="F31" i="7" s="1"/>
  <c r="D7" i="7"/>
  <c r="E7" i="7" s="1"/>
  <c r="J7" i="7" s="1"/>
  <c r="F30" i="7" s="1"/>
  <c r="D6" i="7"/>
  <c r="I6" i="7" s="1"/>
  <c r="D5" i="7"/>
  <c r="I5" i="7" s="1"/>
  <c r="C5" i="7"/>
  <c r="H5" i="7" s="1"/>
  <c r="S7" i="2"/>
  <c r="O7" i="2"/>
  <c r="K7" i="2"/>
  <c r="G7" i="2"/>
  <c r="G17" i="7"/>
  <c r="H17" i="7" s="1"/>
  <c r="H18" i="7" s="1"/>
  <c r="L13" i="7"/>
  <c r="I13" i="7"/>
  <c r="H13" i="7"/>
  <c r="E13" i="7"/>
  <c r="J13" i="7" s="1"/>
  <c r="G12" i="7"/>
  <c r="G8" i="7"/>
  <c r="H8" i="7" s="1"/>
  <c r="K7" i="7"/>
  <c r="G7" i="7"/>
  <c r="H7" i="7" s="1"/>
  <c r="K6" i="7"/>
  <c r="G6" i="7"/>
  <c r="H6" i="7" s="1"/>
  <c r="G5" i="7"/>
  <c r="F27" i="6"/>
  <c r="F31" i="6"/>
  <c r="F30" i="6"/>
  <c r="F28" i="6"/>
  <c r="F26" i="6"/>
  <c r="H13" i="6"/>
  <c r="H12" i="6"/>
  <c r="H14" i="6" s="1"/>
  <c r="I13" i="6"/>
  <c r="H8" i="6"/>
  <c r="G17" i="6"/>
  <c r="H17" i="6" s="1"/>
  <c r="H18" i="6" s="1"/>
  <c r="G12" i="6"/>
  <c r="G8" i="6"/>
  <c r="G7" i="6"/>
  <c r="H7" i="6" s="1"/>
  <c r="G6" i="6"/>
  <c r="H6" i="6" s="1"/>
  <c r="G5" i="6"/>
  <c r="D12" i="6"/>
  <c r="I12" i="6" s="1"/>
  <c r="E13" i="6"/>
  <c r="J13" i="6" s="1"/>
  <c r="D17" i="6"/>
  <c r="E17" i="6" s="1"/>
  <c r="J17" i="6" s="1"/>
  <c r="F29" i="6" s="1"/>
  <c r="C12" i="6"/>
  <c r="D8" i="6"/>
  <c r="E8" i="6" s="1"/>
  <c r="J8" i="6" s="1"/>
  <c r="D7" i="6"/>
  <c r="E7" i="6" s="1"/>
  <c r="J7" i="6" s="1"/>
  <c r="D6" i="6"/>
  <c r="E6" i="6" s="1"/>
  <c r="J6" i="6" s="1"/>
  <c r="D5" i="6"/>
  <c r="E5" i="6" s="1"/>
  <c r="J5" i="6" s="1"/>
  <c r="C5" i="6"/>
  <c r="L13" i="6"/>
  <c r="K7" i="6"/>
  <c r="K6" i="6"/>
  <c r="I7" i="13" l="1"/>
  <c r="J17" i="13"/>
  <c r="F29" i="13" s="1"/>
  <c r="I12" i="13"/>
  <c r="I14" i="13" s="1"/>
  <c r="H12" i="13"/>
  <c r="H14" i="13" s="1"/>
  <c r="J8" i="13"/>
  <c r="F31" i="13" s="1"/>
  <c r="I6" i="13"/>
  <c r="J5" i="13"/>
  <c r="F26" i="13" s="1"/>
  <c r="H5" i="13"/>
  <c r="H9" i="13" s="1"/>
  <c r="E6" i="13"/>
  <c r="J6" i="13" s="1"/>
  <c r="F28" i="13" s="1"/>
  <c r="I5" i="13"/>
  <c r="E7" i="13"/>
  <c r="J7" i="13" s="1"/>
  <c r="F30" i="13" s="1"/>
  <c r="E12" i="13"/>
  <c r="J12" i="13" s="1"/>
  <c r="I8" i="13"/>
  <c r="I17" i="13"/>
  <c r="I18" i="13" s="1"/>
  <c r="H17" i="12"/>
  <c r="H18" i="12" s="1"/>
  <c r="J17" i="12"/>
  <c r="J18" i="12" s="1"/>
  <c r="I12" i="12"/>
  <c r="I14" i="12" s="1"/>
  <c r="H12" i="12"/>
  <c r="H14" i="12" s="1"/>
  <c r="I8" i="12"/>
  <c r="J8" i="12"/>
  <c r="F31" i="12" s="1"/>
  <c r="J7" i="12"/>
  <c r="F30" i="12" s="1"/>
  <c r="I5" i="12"/>
  <c r="J5" i="12"/>
  <c r="F26" i="12" s="1"/>
  <c r="H5" i="12"/>
  <c r="H9" i="12" s="1"/>
  <c r="E6" i="12"/>
  <c r="J6" i="12" s="1"/>
  <c r="F28" i="12" s="1"/>
  <c r="E12" i="12"/>
  <c r="J12" i="12" s="1"/>
  <c r="I7" i="12"/>
  <c r="I9" i="12" s="1"/>
  <c r="I6" i="10"/>
  <c r="I17" i="10"/>
  <c r="I18" i="10" s="1"/>
  <c r="I12" i="10"/>
  <c r="I14" i="10" s="1"/>
  <c r="J7" i="10"/>
  <c r="F30" i="10" s="1"/>
  <c r="H7" i="10"/>
  <c r="J8" i="9"/>
  <c r="F31" i="9" s="1"/>
  <c r="I7" i="9"/>
  <c r="H5" i="9"/>
  <c r="H9" i="9" s="1"/>
  <c r="H20" i="9" s="1"/>
  <c r="I5" i="9"/>
  <c r="J8" i="8"/>
  <c r="F31" i="8" s="1"/>
  <c r="I7" i="8"/>
  <c r="I6" i="8"/>
  <c r="H5" i="8"/>
  <c r="I17" i="11"/>
  <c r="I18" i="11" s="1"/>
  <c r="H12" i="11"/>
  <c r="H14" i="11" s="1"/>
  <c r="I7" i="11"/>
  <c r="J6" i="11"/>
  <c r="F28" i="11" s="1"/>
  <c r="I5" i="11"/>
  <c r="H5" i="11"/>
  <c r="H9" i="11" s="1"/>
  <c r="E17" i="11"/>
  <c r="J17" i="11" s="1"/>
  <c r="F29" i="11" s="1"/>
  <c r="E12" i="11"/>
  <c r="J12" i="11" s="1"/>
  <c r="J14" i="11" s="1"/>
  <c r="E8" i="11"/>
  <c r="J8" i="11" s="1"/>
  <c r="F31" i="11" s="1"/>
  <c r="E7" i="11"/>
  <c r="J7" i="11" s="1"/>
  <c r="F30" i="11" s="1"/>
  <c r="I6" i="11"/>
  <c r="E5" i="11"/>
  <c r="J5" i="11" s="1"/>
  <c r="H12" i="10"/>
  <c r="H14" i="10" s="1"/>
  <c r="E5" i="10"/>
  <c r="J5" i="10" s="1"/>
  <c r="F26" i="10" s="1"/>
  <c r="H5" i="10"/>
  <c r="F27" i="10"/>
  <c r="J14" i="10"/>
  <c r="I5" i="10"/>
  <c r="E8" i="10"/>
  <c r="J8" i="10" s="1"/>
  <c r="F31" i="10" s="1"/>
  <c r="E17" i="10"/>
  <c r="J17" i="10" s="1"/>
  <c r="I8" i="9"/>
  <c r="J18" i="9"/>
  <c r="F29" i="9"/>
  <c r="E6" i="9"/>
  <c r="J6" i="9" s="1"/>
  <c r="F28" i="9" s="1"/>
  <c r="E12" i="9"/>
  <c r="J12" i="9" s="1"/>
  <c r="I17" i="9"/>
  <c r="I18" i="9" s="1"/>
  <c r="E7" i="9"/>
  <c r="J7" i="9" s="1"/>
  <c r="F30" i="9" s="1"/>
  <c r="E5" i="9"/>
  <c r="J5" i="9" s="1"/>
  <c r="I17" i="8"/>
  <c r="I18" i="8" s="1"/>
  <c r="I8" i="8"/>
  <c r="E7" i="8"/>
  <c r="J7" i="8" s="1"/>
  <c r="F30" i="8" s="1"/>
  <c r="J18" i="8"/>
  <c r="F29" i="8"/>
  <c r="E6" i="8"/>
  <c r="J6" i="8" s="1"/>
  <c r="F28" i="8" s="1"/>
  <c r="H8" i="8"/>
  <c r="H9" i="8" s="1"/>
  <c r="H20" i="8" s="1"/>
  <c r="E12" i="8"/>
  <c r="J12" i="8" s="1"/>
  <c r="H17" i="8"/>
  <c r="H18" i="8" s="1"/>
  <c r="E5" i="8"/>
  <c r="J5" i="8" s="1"/>
  <c r="E17" i="7"/>
  <c r="J17" i="7" s="1"/>
  <c r="J18" i="7" s="1"/>
  <c r="I8" i="7"/>
  <c r="E5" i="7"/>
  <c r="J5" i="7" s="1"/>
  <c r="F26" i="7" s="1"/>
  <c r="H9" i="7"/>
  <c r="H20" i="7" s="1"/>
  <c r="E6" i="7"/>
  <c r="J6" i="7" s="1"/>
  <c r="F28" i="7" s="1"/>
  <c r="E12" i="7"/>
  <c r="J12" i="7" s="1"/>
  <c r="I7" i="7"/>
  <c r="I17" i="6"/>
  <c r="I18" i="6" s="1"/>
  <c r="H5" i="6"/>
  <c r="H9" i="6" s="1"/>
  <c r="H20" i="6" s="1"/>
  <c r="I14" i="6"/>
  <c r="I7" i="6"/>
  <c r="I8" i="6"/>
  <c r="I6" i="6"/>
  <c r="I5" i="6"/>
  <c r="I9" i="6" s="1"/>
  <c r="E12" i="6"/>
  <c r="J12" i="6" s="1"/>
  <c r="J18" i="6"/>
  <c r="J18" i="13" l="1"/>
  <c r="H20" i="13"/>
  <c r="I9" i="13"/>
  <c r="I20" i="13" s="1"/>
  <c r="J9" i="13"/>
  <c r="F27" i="13"/>
  <c r="J14" i="13"/>
  <c r="F29" i="12"/>
  <c r="H20" i="12"/>
  <c r="I20" i="12"/>
  <c r="J9" i="12"/>
  <c r="J14" i="12"/>
  <c r="F27" i="12"/>
  <c r="I9" i="10"/>
  <c r="I20" i="10" s="1"/>
  <c r="H9" i="10"/>
  <c r="H20" i="10" s="1"/>
  <c r="I9" i="9"/>
  <c r="I9" i="8"/>
  <c r="I20" i="8" s="1"/>
  <c r="H20" i="11"/>
  <c r="I9" i="11"/>
  <c r="I20" i="11" s="1"/>
  <c r="J18" i="11"/>
  <c r="F27" i="11"/>
  <c r="J9" i="11"/>
  <c r="F26" i="11"/>
  <c r="J18" i="10"/>
  <c r="F29" i="10"/>
  <c r="J9" i="10"/>
  <c r="J9" i="9"/>
  <c r="F26" i="9"/>
  <c r="J14" i="9"/>
  <c r="F27" i="9"/>
  <c r="I20" i="9"/>
  <c r="J9" i="8"/>
  <c r="F26" i="8"/>
  <c r="J14" i="8"/>
  <c r="F27" i="8"/>
  <c r="F29" i="7"/>
  <c r="I9" i="7"/>
  <c r="I20" i="7" s="1"/>
  <c r="J9" i="7"/>
  <c r="J14" i="7"/>
  <c r="F27" i="7"/>
  <c r="I20" i="6"/>
  <c r="J14" i="6"/>
  <c r="J9" i="6"/>
  <c r="J20" i="6" s="1"/>
  <c r="J20" i="13" l="1"/>
  <c r="J20" i="12"/>
  <c r="J20" i="11"/>
  <c r="J20" i="10"/>
  <c r="J20" i="9"/>
  <c r="J20" i="8"/>
  <c r="J20" i="7"/>
  <c r="O18" i="4"/>
  <c r="O40" i="4"/>
  <c r="O24" i="3" l="1"/>
  <c r="O49" i="3"/>
  <c r="K48" i="3"/>
  <c r="K47" i="3"/>
  <c r="G41" i="4" l="1"/>
  <c r="V49" i="4"/>
  <c r="S49" i="4"/>
  <c r="O49" i="4"/>
  <c r="K49" i="4"/>
  <c r="G49" i="4"/>
  <c r="V48" i="4"/>
  <c r="S48" i="4"/>
  <c r="O48" i="4"/>
  <c r="K48" i="4"/>
  <c r="G48" i="4"/>
  <c r="V47" i="4"/>
  <c r="S47" i="4"/>
  <c r="O47" i="4"/>
  <c r="K47" i="4"/>
  <c r="G47" i="4"/>
  <c r="R44" i="4"/>
  <c r="Q44" i="4"/>
  <c r="P44" i="4"/>
  <c r="N44" i="4"/>
  <c r="M44" i="4"/>
  <c r="L44" i="4"/>
  <c r="J44" i="4"/>
  <c r="I44" i="4"/>
  <c r="H44" i="4"/>
  <c r="F44" i="4"/>
  <c r="E44" i="4"/>
  <c r="D44" i="4"/>
  <c r="V43" i="4"/>
  <c r="S43" i="4"/>
  <c r="O43" i="4"/>
  <c r="K43" i="4"/>
  <c r="G43" i="4"/>
  <c r="V42" i="4"/>
  <c r="S42" i="4"/>
  <c r="O42" i="4"/>
  <c r="K42" i="4"/>
  <c r="G42" i="4"/>
  <c r="V41" i="4"/>
  <c r="S41" i="4"/>
  <c r="O41" i="4"/>
  <c r="K41" i="4"/>
  <c r="V40" i="4"/>
  <c r="S40" i="4"/>
  <c r="K40" i="4"/>
  <c r="G40" i="4"/>
  <c r="V39" i="4"/>
  <c r="S39" i="4"/>
  <c r="O39" i="4"/>
  <c r="K39" i="4"/>
  <c r="G39" i="4"/>
  <c r="V38" i="4"/>
  <c r="S38" i="4"/>
  <c r="O38" i="4"/>
  <c r="K38" i="4"/>
  <c r="G38" i="4"/>
  <c r="V37" i="4"/>
  <c r="S37" i="4"/>
  <c r="O37" i="4"/>
  <c r="K37" i="4"/>
  <c r="G37" i="4"/>
  <c r="V33" i="4"/>
  <c r="S33" i="4"/>
  <c r="O33" i="4"/>
  <c r="K33" i="4"/>
  <c r="G33" i="4"/>
  <c r="V32" i="4"/>
  <c r="S32" i="4"/>
  <c r="O32" i="4"/>
  <c r="K32" i="4"/>
  <c r="G32" i="4"/>
  <c r="V29" i="4"/>
  <c r="S29" i="4"/>
  <c r="O29" i="4"/>
  <c r="K29" i="4"/>
  <c r="G29" i="4"/>
  <c r="V28" i="4"/>
  <c r="S28" i="4"/>
  <c r="O28" i="4"/>
  <c r="K28" i="4"/>
  <c r="G28" i="4"/>
  <c r="V27" i="4"/>
  <c r="S27" i="4"/>
  <c r="O27" i="4"/>
  <c r="K27" i="4"/>
  <c r="G27" i="4"/>
  <c r="V24" i="4"/>
  <c r="S24" i="4"/>
  <c r="O24" i="4"/>
  <c r="K24" i="4"/>
  <c r="G24" i="4"/>
  <c r="V23" i="4"/>
  <c r="S23" i="4"/>
  <c r="O23" i="4"/>
  <c r="K23" i="4"/>
  <c r="G23" i="4"/>
  <c r="V20" i="4"/>
  <c r="S20" i="4"/>
  <c r="O20" i="4"/>
  <c r="K20" i="4"/>
  <c r="G20" i="4"/>
  <c r="V19" i="4"/>
  <c r="S19" i="4"/>
  <c r="O19" i="4"/>
  <c r="K19" i="4"/>
  <c r="G19" i="4"/>
  <c r="V18" i="4"/>
  <c r="S18" i="4"/>
  <c r="K18" i="4"/>
  <c r="G18" i="4"/>
  <c r="V17" i="4"/>
  <c r="S17" i="4"/>
  <c r="O17" i="4"/>
  <c r="K17" i="4"/>
  <c r="G17" i="4"/>
  <c r="R14" i="4"/>
  <c r="Q14" i="4"/>
  <c r="P14" i="4"/>
  <c r="N14" i="4"/>
  <c r="M14" i="4"/>
  <c r="L14" i="4"/>
  <c r="J14" i="4"/>
  <c r="I14" i="4"/>
  <c r="H14" i="4"/>
  <c r="F14" i="4"/>
  <c r="E14" i="4"/>
  <c r="D14" i="4"/>
  <c r="V13" i="4"/>
  <c r="S13" i="4"/>
  <c r="V12" i="4"/>
  <c r="S12" i="4"/>
  <c r="V11" i="4"/>
  <c r="S11" i="4"/>
  <c r="V10" i="4"/>
  <c r="T10" i="4"/>
  <c r="S10" i="4"/>
  <c r="V9" i="4"/>
  <c r="S9" i="4"/>
  <c r="O9" i="4"/>
  <c r="K9" i="4"/>
  <c r="G9" i="4"/>
  <c r="V8" i="4"/>
  <c r="S8" i="4"/>
  <c r="O8" i="4"/>
  <c r="K8" i="4"/>
  <c r="G8" i="4"/>
  <c r="V7" i="4"/>
  <c r="S7" i="4"/>
  <c r="O7" i="4"/>
  <c r="K7" i="4"/>
  <c r="G7" i="4"/>
  <c r="V6" i="4"/>
  <c r="S6" i="4"/>
  <c r="O6" i="4"/>
  <c r="K6" i="4"/>
  <c r="G6" i="4"/>
  <c r="V5" i="4"/>
  <c r="S5" i="4"/>
  <c r="O5" i="4"/>
  <c r="K5" i="4"/>
  <c r="G5" i="4"/>
  <c r="S14" i="4" l="1"/>
  <c r="K14" i="4"/>
  <c r="O44" i="4"/>
  <c r="S44" i="4"/>
  <c r="K44" i="4"/>
  <c r="V44" i="4"/>
  <c r="V14" i="4"/>
  <c r="O14" i="4"/>
  <c r="G14" i="4"/>
  <c r="G44" i="4"/>
  <c r="O41" i="3"/>
  <c r="G38" i="3"/>
  <c r="G7" i="3"/>
  <c r="V8" i="3" l="1"/>
  <c r="S8" i="3"/>
  <c r="O8" i="3"/>
  <c r="K8" i="3"/>
  <c r="G8" i="3"/>
  <c r="G42" i="3"/>
  <c r="V42" i="3"/>
  <c r="S42" i="3"/>
  <c r="O42" i="3"/>
  <c r="K42" i="3"/>
  <c r="V49" i="3" l="1"/>
  <c r="S49" i="3"/>
  <c r="K49" i="3"/>
  <c r="G49" i="3"/>
  <c r="V48" i="3"/>
  <c r="S48" i="3"/>
  <c r="O48" i="3"/>
  <c r="G48" i="3"/>
  <c r="V47" i="3"/>
  <c r="S47" i="3"/>
  <c r="O47" i="3"/>
  <c r="G47" i="3"/>
  <c r="R44" i="3"/>
  <c r="Q44" i="3"/>
  <c r="P44" i="3"/>
  <c r="N44" i="3"/>
  <c r="M44" i="3"/>
  <c r="L44" i="3"/>
  <c r="J44" i="3"/>
  <c r="I44" i="3"/>
  <c r="H44" i="3"/>
  <c r="F44" i="3"/>
  <c r="E44" i="3"/>
  <c r="D44" i="3"/>
  <c r="V43" i="3"/>
  <c r="S43" i="3"/>
  <c r="O43" i="3"/>
  <c r="K43" i="3"/>
  <c r="G43" i="3"/>
  <c r="V41" i="3"/>
  <c r="S41" i="3"/>
  <c r="K41" i="3"/>
  <c r="G41" i="3"/>
  <c r="V40" i="3"/>
  <c r="S40" i="3"/>
  <c r="O40" i="3"/>
  <c r="K40" i="3"/>
  <c r="G40" i="3"/>
  <c r="V39" i="3"/>
  <c r="S39" i="3"/>
  <c r="O39" i="3"/>
  <c r="K39" i="3"/>
  <c r="G39" i="3"/>
  <c r="V38" i="3"/>
  <c r="S38" i="3"/>
  <c r="O38" i="3"/>
  <c r="K38" i="3"/>
  <c r="V37" i="3"/>
  <c r="S37" i="3"/>
  <c r="O37" i="3"/>
  <c r="K37" i="3"/>
  <c r="G37" i="3"/>
  <c r="V33" i="3"/>
  <c r="S33" i="3"/>
  <c r="O33" i="3"/>
  <c r="K33" i="3"/>
  <c r="G33" i="3"/>
  <c r="V32" i="3"/>
  <c r="S32" i="3"/>
  <c r="O32" i="3"/>
  <c r="K32" i="3"/>
  <c r="G32" i="3"/>
  <c r="V29" i="3"/>
  <c r="S29" i="3"/>
  <c r="O29" i="3"/>
  <c r="K29" i="3"/>
  <c r="G29" i="3"/>
  <c r="V28" i="3"/>
  <c r="S28" i="3"/>
  <c r="O28" i="3"/>
  <c r="K28" i="3"/>
  <c r="G28" i="3"/>
  <c r="V27" i="3"/>
  <c r="S27" i="3"/>
  <c r="O27" i="3"/>
  <c r="K27" i="3"/>
  <c r="G27" i="3"/>
  <c r="V24" i="3"/>
  <c r="S24" i="3"/>
  <c r="K24" i="3"/>
  <c r="G24" i="3"/>
  <c r="V23" i="3"/>
  <c r="S23" i="3"/>
  <c r="O23" i="3"/>
  <c r="K23" i="3"/>
  <c r="G23" i="3"/>
  <c r="V20" i="3"/>
  <c r="S20" i="3"/>
  <c r="O20" i="3"/>
  <c r="K20" i="3"/>
  <c r="G20" i="3"/>
  <c r="V19" i="3"/>
  <c r="S19" i="3"/>
  <c r="O19" i="3"/>
  <c r="K19" i="3"/>
  <c r="G19" i="3"/>
  <c r="V18" i="3"/>
  <c r="S18" i="3"/>
  <c r="O18" i="3"/>
  <c r="K18" i="3"/>
  <c r="G18" i="3"/>
  <c r="V17" i="3"/>
  <c r="S17" i="3"/>
  <c r="O17" i="3"/>
  <c r="K17" i="3"/>
  <c r="G17" i="3"/>
  <c r="R14" i="3"/>
  <c r="Q14" i="3"/>
  <c r="P14" i="3"/>
  <c r="N14" i="3"/>
  <c r="M14" i="3"/>
  <c r="L14" i="3"/>
  <c r="J14" i="3"/>
  <c r="I14" i="3"/>
  <c r="H14" i="3"/>
  <c r="F14" i="3"/>
  <c r="E14" i="3"/>
  <c r="D14" i="3"/>
  <c r="V13" i="3"/>
  <c r="S13" i="3"/>
  <c r="V12" i="3"/>
  <c r="S12" i="3"/>
  <c r="V11" i="3"/>
  <c r="S11" i="3"/>
  <c r="V10" i="3"/>
  <c r="T10" i="3"/>
  <c r="S10" i="3"/>
  <c r="V9" i="3"/>
  <c r="S9" i="3"/>
  <c r="O9" i="3"/>
  <c r="K9" i="3"/>
  <c r="G9" i="3"/>
  <c r="V7" i="3"/>
  <c r="S7" i="3"/>
  <c r="O7" i="3"/>
  <c r="K7" i="3"/>
  <c r="V6" i="3"/>
  <c r="S6" i="3"/>
  <c r="O6" i="3"/>
  <c r="K6" i="3"/>
  <c r="G6" i="3"/>
  <c r="V5" i="3"/>
  <c r="S5" i="3"/>
  <c r="O5" i="3"/>
  <c r="K5" i="3"/>
  <c r="G5" i="3"/>
  <c r="O14" i="3" l="1"/>
  <c r="V14" i="3"/>
  <c r="K14" i="3"/>
  <c r="S14" i="3"/>
  <c r="G14" i="3"/>
  <c r="S44" i="3"/>
  <c r="O44" i="3"/>
  <c r="K44" i="3"/>
  <c r="G44" i="3"/>
  <c r="V44" i="3"/>
  <c r="V47" i="2"/>
  <c r="S47" i="2"/>
  <c r="O47" i="2"/>
  <c r="K47" i="2"/>
  <c r="G47" i="2"/>
  <c r="V46" i="2"/>
  <c r="S46" i="2"/>
  <c r="O46" i="2"/>
  <c r="K46" i="2"/>
  <c r="G46" i="2"/>
  <c r="V45" i="2"/>
  <c r="S45" i="2"/>
  <c r="O45" i="2"/>
  <c r="K45" i="2"/>
  <c r="G45" i="2"/>
  <c r="R42" i="2"/>
  <c r="Q42" i="2"/>
  <c r="P42" i="2"/>
  <c r="S42" i="2" s="1"/>
  <c r="N42" i="2"/>
  <c r="M42" i="2"/>
  <c r="L42" i="2"/>
  <c r="O42" i="2" s="1"/>
  <c r="J42" i="2"/>
  <c r="I42" i="2"/>
  <c r="H42" i="2"/>
  <c r="K42" i="2" s="1"/>
  <c r="F42" i="2"/>
  <c r="E42" i="2"/>
  <c r="D42" i="2"/>
  <c r="V42" i="2" s="1"/>
  <c r="V41" i="2"/>
  <c r="S41" i="2"/>
  <c r="O41" i="2"/>
  <c r="K41" i="2"/>
  <c r="G41" i="2"/>
  <c r="V40" i="2"/>
  <c r="S40" i="2"/>
  <c r="O40" i="2"/>
  <c r="K40" i="2"/>
  <c r="G40" i="2"/>
  <c r="V39" i="2"/>
  <c r="S39" i="2"/>
  <c r="O39" i="2"/>
  <c r="K39" i="2"/>
  <c r="G39" i="2"/>
  <c r="V38" i="2"/>
  <c r="S38" i="2"/>
  <c r="O38" i="2"/>
  <c r="K38" i="2"/>
  <c r="G38" i="2"/>
  <c r="V37" i="2"/>
  <c r="S37" i="2"/>
  <c r="O37" i="2"/>
  <c r="K37" i="2"/>
  <c r="G37" i="2"/>
  <c r="V33" i="2"/>
  <c r="S33" i="2"/>
  <c r="O33" i="2"/>
  <c r="K33" i="2"/>
  <c r="G33" i="2"/>
  <c r="V32" i="2"/>
  <c r="S32" i="2"/>
  <c r="O32" i="2"/>
  <c r="K32" i="2"/>
  <c r="G32" i="2"/>
  <c r="V29" i="2"/>
  <c r="S29" i="2"/>
  <c r="O29" i="2"/>
  <c r="K29" i="2"/>
  <c r="G29" i="2"/>
  <c r="V28" i="2"/>
  <c r="S28" i="2"/>
  <c r="O28" i="2"/>
  <c r="K28" i="2"/>
  <c r="G28" i="2"/>
  <c r="V27" i="2"/>
  <c r="S27" i="2"/>
  <c r="O27" i="2"/>
  <c r="K27" i="2"/>
  <c r="G27" i="2"/>
  <c r="V23" i="2"/>
  <c r="S23" i="2"/>
  <c r="O23" i="2"/>
  <c r="K23" i="2"/>
  <c r="G23" i="2"/>
  <c r="V20" i="2"/>
  <c r="S20" i="2"/>
  <c r="O20" i="2"/>
  <c r="K20" i="2"/>
  <c r="G20" i="2"/>
  <c r="V19" i="2"/>
  <c r="S19" i="2"/>
  <c r="O19" i="2"/>
  <c r="K19" i="2"/>
  <c r="G19" i="2"/>
  <c r="V18" i="2"/>
  <c r="S18" i="2"/>
  <c r="O18" i="2"/>
  <c r="K18" i="2"/>
  <c r="G18" i="2"/>
  <c r="V17" i="2"/>
  <c r="S17" i="2"/>
  <c r="O17" i="2"/>
  <c r="K17" i="2"/>
  <c r="G17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V14" i="2" s="1"/>
  <c r="V13" i="2"/>
  <c r="S13" i="2"/>
  <c r="V12" i="2"/>
  <c r="S12" i="2"/>
  <c r="V11" i="2"/>
  <c r="S11" i="2"/>
  <c r="V10" i="2"/>
  <c r="T10" i="2"/>
  <c r="S10" i="2"/>
  <c r="V9" i="2"/>
  <c r="S9" i="2"/>
  <c r="O9" i="2"/>
  <c r="K9" i="2"/>
  <c r="G9" i="2"/>
  <c r="V8" i="2"/>
  <c r="S8" i="2"/>
  <c r="O8" i="2"/>
  <c r="K8" i="2"/>
  <c r="G8" i="2"/>
  <c r="V7" i="2"/>
  <c r="V6" i="2"/>
  <c r="S6" i="2"/>
  <c r="O6" i="2"/>
  <c r="K6" i="2"/>
  <c r="G6" i="2"/>
  <c r="V5" i="2"/>
  <c r="S5" i="2"/>
  <c r="O5" i="2"/>
  <c r="K5" i="2"/>
  <c r="G5" i="2"/>
  <c r="G42" i="2" l="1"/>
  <c r="O28" i="1"/>
  <c r="V42" i="1" l="1"/>
  <c r="G42" i="1"/>
  <c r="O47" i="1" l="1"/>
  <c r="K47" i="1"/>
  <c r="O49" i="1"/>
  <c r="V24" i="1" l="1"/>
  <c r="S24" i="1"/>
  <c r="O24" i="1"/>
  <c r="K24" i="1"/>
  <c r="G24" i="1"/>
  <c r="G28" i="1" l="1"/>
  <c r="G20" i="1"/>
  <c r="V40" i="1" l="1"/>
  <c r="V41" i="1"/>
  <c r="S40" i="1"/>
  <c r="S41" i="1"/>
  <c r="O40" i="1"/>
  <c r="O41" i="1"/>
  <c r="K40" i="1"/>
  <c r="K41" i="1"/>
  <c r="G40" i="1"/>
  <c r="G41" i="1"/>
  <c r="S7" i="1" l="1"/>
  <c r="O7" i="1"/>
  <c r="K7" i="1"/>
  <c r="G7" i="1"/>
  <c r="S48" i="1" l="1"/>
  <c r="S49" i="1"/>
  <c r="S47" i="1"/>
  <c r="O48" i="1"/>
  <c r="K48" i="1"/>
  <c r="K49" i="1"/>
  <c r="G48" i="1"/>
  <c r="G49" i="1"/>
  <c r="G47" i="1"/>
  <c r="V47" i="1"/>
  <c r="V48" i="1"/>
  <c r="V49" i="1"/>
  <c r="D14" i="1" l="1"/>
  <c r="V7" i="1"/>
  <c r="G29" i="1"/>
  <c r="G27" i="1"/>
  <c r="O29" i="1"/>
  <c r="O17" i="1"/>
  <c r="O39" i="1" l="1"/>
  <c r="G38" i="1"/>
  <c r="K38" i="1"/>
  <c r="O38" i="1"/>
  <c r="S38" i="1"/>
  <c r="V38" i="1"/>
  <c r="G5" i="1"/>
  <c r="G6" i="1" l="1"/>
  <c r="K6" i="1"/>
  <c r="O6" i="1"/>
  <c r="S6" i="1"/>
  <c r="V6" i="1"/>
  <c r="G39" i="1"/>
  <c r="K39" i="1"/>
  <c r="S39" i="1"/>
  <c r="V39" i="1"/>
  <c r="K43" i="1"/>
  <c r="G9" i="1"/>
  <c r="G32" i="1"/>
  <c r="K32" i="1"/>
  <c r="O32" i="1"/>
  <c r="S32" i="1"/>
  <c r="V32" i="1"/>
  <c r="K28" i="1"/>
  <c r="S28" i="1"/>
  <c r="V28" i="1"/>
  <c r="G18" i="1"/>
  <c r="K18" i="1"/>
  <c r="O18" i="1"/>
  <c r="S18" i="1"/>
  <c r="V18" i="1"/>
  <c r="G19" i="1"/>
  <c r="K19" i="1"/>
  <c r="O19" i="1"/>
  <c r="S19" i="1"/>
  <c r="V19" i="1"/>
  <c r="G17" i="1" l="1"/>
  <c r="K17" i="1"/>
  <c r="S17" i="1"/>
  <c r="V17" i="1"/>
  <c r="V8" i="1"/>
  <c r="K42" i="1"/>
  <c r="O42" i="1"/>
  <c r="S42" i="1"/>
  <c r="G8" i="1"/>
  <c r="K8" i="1"/>
  <c r="O8" i="1"/>
  <c r="S8" i="1"/>
  <c r="R44" i="1"/>
  <c r="Q44" i="1"/>
  <c r="P44" i="1"/>
  <c r="N44" i="1"/>
  <c r="M44" i="1"/>
  <c r="L44" i="1"/>
  <c r="J44" i="1"/>
  <c r="I44" i="1"/>
  <c r="H44" i="1"/>
  <c r="F44" i="1"/>
  <c r="E44" i="1"/>
  <c r="D44" i="1"/>
  <c r="V43" i="1"/>
  <c r="S43" i="1"/>
  <c r="O43" i="1"/>
  <c r="G43" i="1"/>
  <c r="V37" i="1"/>
  <c r="S37" i="1"/>
  <c r="O37" i="1"/>
  <c r="K37" i="1"/>
  <c r="G37" i="1"/>
  <c r="V33" i="1"/>
  <c r="S33" i="1"/>
  <c r="O33" i="1"/>
  <c r="K33" i="1"/>
  <c r="G33" i="1"/>
  <c r="V29" i="1"/>
  <c r="S29" i="1"/>
  <c r="K29" i="1"/>
  <c r="V27" i="1"/>
  <c r="S27" i="1"/>
  <c r="O27" i="1"/>
  <c r="K27" i="1"/>
  <c r="V23" i="1"/>
  <c r="S23" i="1"/>
  <c r="O23" i="1"/>
  <c r="K23" i="1"/>
  <c r="G23" i="1"/>
  <c r="V20" i="1"/>
  <c r="S20" i="1"/>
  <c r="O20" i="1"/>
  <c r="K20" i="1"/>
  <c r="R14" i="1"/>
  <c r="Q14" i="1"/>
  <c r="P14" i="1"/>
  <c r="N14" i="1"/>
  <c r="M14" i="1"/>
  <c r="L14" i="1"/>
  <c r="J14" i="1"/>
  <c r="I14" i="1"/>
  <c r="H14" i="1"/>
  <c r="F14" i="1"/>
  <c r="E14" i="1"/>
  <c r="V13" i="1"/>
  <c r="S13" i="1"/>
  <c r="V12" i="1"/>
  <c r="S12" i="1"/>
  <c r="V11" i="1"/>
  <c r="S11" i="1"/>
  <c r="V10" i="1"/>
  <c r="T10" i="1"/>
  <c r="S10" i="1"/>
  <c r="V9" i="1"/>
  <c r="S9" i="1"/>
  <c r="O9" i="1"/>
  <c r="K9" i="1"/>
  <c r="V5" i="1"/>
  <c r="S5" i="1"/>
  <c r="O5" i="1"/>
  <c r="K5" i="1"/>
  <c r="G14" i="1" l="1"/>
  <c r="V14" i="1"/>
  <c r="G44" i="1"/>
  <c r="K44" i="1"/>
  <c r="O44" i="1"/>
  <c r="S44" i="1"/>
  <c r="S14" i="1"/>
  <c r="V44" i="1"/>
  <c r="O14" i="1"/>
  <c r="K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Lieke van Bavel</author>
  </authors>
  <commentList>
    <comment ref="L37" authorId="0" shapeId="0" xr:uid="{AA11EC39-B3F1-4FB8-8497-B84FFDF1B9C5}">
      <text>
        <r>
          <rPr>
            <b/>
            <sz val="9"/>
            <color indexed="81"/>
            <rFont val="Tahoma"/>
            <family val="2"/>
          </rPr>
          <t>Lieke van Bavel:</t>
        </r>
        <r>
          <rPr>
            <sz val="9"/>
            <color indexed="81"/>
            <rFont val="Tahoma"/>
            <family val="2"/>
          </rPr>
          <t xml:space="preserve">
Meterstand niet opgenomen.
</t>
        </r>
      </text>
    </comment>
    <comment ref="L38" authorId="0" shapeId="0" xr:uid="{1425A47D-C7AF-43B4-9E4F-5E60ED2EBC6A}">
      <text>
        <r>
          <rPr>
            <b/>
            <sz val="9"/>
            <color indexed="81"/>
            <rFont val="Tahoma"/>
            <family val="2"/>
          </rPr>
          <t>Lieke van Bavel:</t>
        </r>
        <r>
          <rPr>
            <sz val="9"/>
            <color indexed="81"/>
            <rFont val="Tahoma"/>
            <family val="2"/>
          </rPr>
          <t xml:space="preserve">
Meterstand niet opgenomen.
</t>
        </r>
      </text>
    </comment>
    <comment ref="P38" authorId="0" shapeId="0" xr:uid="{7A49A25B-0769-450D-B8D5-927A850B1A63}">
      <text>
        <r>
          <rPr>
            <b/>
            <sz val="9"/>
            <color indexed="81"/>
            <rFont val="Tahoma"/>
            <family val="2"/>
          </rPr>
          <t>Lieke van Bavel:</t>
        </r>
        <r>
          <rPr>
            <sz val="9"/>
            <color indexed="81"/>
            <rFont val="Tahoma"/>
            <family val="2"/>
          </rPr>
          <t xml:space="preserve">
Meterstand niet opgenomen.
</t>
        </r>
      </text>
    </comment>
    <comment ref="L39" authorId="0" shapeId="0" xr:uid="{042105B0-48B4-4A68-898C-7A81F20D4360}">
      <text>
        <r>
          <rPr>
            <b/>
            <sz val="9"/>
            <color indexed="81"/>
            <rFont val="Tahoma"/>
            <family val="2"/>
          </rPr>
          <t>Lieke van Bavel:</t>
        </r>
        <r>
          <rPr>
            <sz val="9"/>
            <color indexed="81"/>
            <rFont val="Tahoma"/>
            <family val="2"/>
          </rPr>
          <t xml:space="preserve">
Meterstand niet opgenomen.
</t>
        </r>
      </text>
    </comment>
  </commentList>
</comments>
</file>

<file path=xl/sharedStrings.xml><?xml version="1.0" encoding="utf-8"?>
<sst xmlns="http://schemas.openxmlformats.org/spreadsheetml/2006/main" count="1084" uniqueCount="205">
  <si>
    <t>Bron</t>
  </si>
  <si>
    <t>Scope 1</t>
  </si>
  <si>
    <t>januari</t>
  </si>
  <si>
    <t>februari</t>
  </si>
  <si>
    <t>maart</t>
  </si>
  <si>
    <t>1e kwartaal</t>
  </si>
  <si>
    <t>april</t>
  </si>
  <si>
    <t>mei</t>
  </si>
  <si>
    <t>juni</t>
  </si>
  <si>
    <t>2e kwartaal</t>
  </si>
  <si>
    <t>juli</t>
  </si>
  <si>
    <t>augustus</t>
  </si>
  <si>
    <t>september</t>
  </si>
  <si>
    <t>3e kwartaal</t>
  </si>
  <si>
    <t>oktober</t>
  </si>
  <si>
    <t>november</t>
  </si>
  <si>
    <t>december</t>
  </si>
  <si>
    <t>4e kwartaal</t>
  </si>
  <si>
    <t>correctie</t>
  </si>
  <si>
    <t>Totalen</t>
  </si>
  <si>
    <t>Gas</t>
  </si>
  <si>
    <t>Coldmix</t>
  </si>
  <si>
    <t>Mark J, Roermond</t>
  </si>
  <si>
    <t>Kantoor Strabag Roermond</t>
  </si>
  <si>
    <t>m3</t>
  </si>
  <si>
    <t>Cor v G, Horst</t>
  </si>
  <si>
    <t>Werkplaats Horst</t>
  </si>
  <si>
    <t>Totaal gas</t>
  </si>
  <si>
    <t>Brandstof auto's-busjes</t>
  </si>
  <si>
    <t>liters</t>
  </si>
  <si>
    <t>Brandstof vrachtauto's</t>
  </si>
  <si>
    <r>
      <t xml:space="preserve">Gasflessen </t>
    </r>
    <r>
      <rPr>
        <b/>
        <i/>
        <u/>
        <sz val="10"/>
        <rFont val="Arial"/>
        <family val="2"/>
      </rPr>
      <t>(info afhaaloverzichten werkplaats Horst)</t>
    </r>
  </si>
  <si>
    <t>Scope 2</t>
  </si>
  <si>
    <t>Electriciteit</t>
  </si>
  <si>
    <t>kW</t>
  </si>
  <si>
    <t>Totaal electriciteit</t>
  </si>
  <si>
    <t>* DKV-gegevens komen maandelijks per mail van BRVZ via Ellen de Wilde</t>
  </si>
  <si>
    <t>Kantoor Herten</t>
  </si>
  <si>
    <t>Mariella, Herten</t>
  </si>
  <si>
    <t>Diesel Herten</t>
  </si>
  <si>
    <t>Diesel Roermond</t>
  </si>
  <si>
    <t>Diesel TPA</t>
  </si>
  <si>
    <t>DKV(ellen de wilde)</t>
  </si>
  <si>
    <t>Euro 95, getankt door vrachtauto's Roermond</t>
  </si>
  <si>
    <t>Euro 95, getankt door auto's-busjes Herten</t>
  </si>
  <si>
    <t>Euro 95, getankt door auto's-busjes Roermond</t>
  </si>
  <si>
    <t>Propaangas, per fles Herten</t>
  </si>
  <si>
    <t>Propaangas, per fles Roermond</t>
  </si>
  <si>
    <t>Kilometervergoedingen aan personeel</t>
  </si>
  <si>
    <t>Yvonne P, BRVZ</t>
  </si>
  <si>
    <t>Herten</t>
  </si>
  <si>
    <t>Roermond</t>
  </si>
  <si>
    <t>TPA</t>
  </si>
  <si>
    <t>AMI</t>
  </si>
  <si>
    <t>TPA asfaltlab en nieuw</t>
  </si>
  <si>
    <t xml:space="preserve">Generatoren en Auto's </t>
  </si>
  <si>
    <t>Km</t>
  </si>
  <si>
    <t>Totalen verbruik Strabag 2018</t>
  </si>
  <si>
    <t>Brekerij</t>
  </si>
  <si>
    <t>Werkplaats Roermond</t>
  </si>
  <si>
    <t>Diesel BMTI</t>
  </si>
  <si>
    <t>Interne Bonnen Marco</t>
  </si>
  <si>
    <t>Diesel Roermond Getankt op de AMA</t>
  </si>
  <si>
    <t>Totalen verbruik Strabag 2017</t>
  </si>
  <si>
    <t xml:space="preserve">Diesel BMTI </t>
  </si>
  <si>
    <t>Interne bonnen Marco</t>
  </si>
  <si>
    <t>Diesel roermond</t>
  </si>
  <si>
    <t>KM</t>
  </si>
  <si>
    <t>Totalen verbruik Strabag 2019</t>
  </si>
  <si>
    <t xml:space="preserve">  </t>
  </si>
  <si>
    <t>Totalen verbruik Strabag 2020</t>
  </si>
  <si>
    <t>Emissiefactoren</t>
  </si>
  <si>
    <t>Bron: CO2emissiefactoren.nl</t>
  </si>
  <si>
    <t>Aardgas</t>
  </si>
  <si>
    <t>Propaan</t>
  </si>
  <si>
    <t>Elektriciteit (grijs)</t>
  </si>
  <si>
    <t>kg CO2/eenheid</t>
  </si>
  <si>
    <t>liter</t>
  </si>
  <si>
    <t>kWh</t>
  </si>
  <si>
    <t>Benzine (E10 blend)</t>
  </si>
  <si>
    <t>Diesel (2015-2019 blend)</t>
  </si>
  <si>
    <t>Diesel (B7 blend)</t>
  </si>
  <si>
    <r>
      <t>CO</t>
    </r>
    <r>
      <rPr>
        <sz val="12"/>
        <rFont val="Verdana"/>
        <family val="2"/>
      </rPr>
      <t>2</t>
    </r>
    <r>
      <rPr>
        <sz val="28"/>
        <rFont val="Verdana"/>
        <family val="2"/>
      </rPr>
      <t>-footprint 2019</t>
    </r>
  </si>
  <si>
    <t>omvang</t>
  </si>
  <si>
    <t>eenheid</t>
  </si>
  <si>
    <t>emissiefactor</t>
  </si>
  <si>
    <r>
      <t>ton CO</t>
    </r>
    <r>
      <rPr>
        <b/>
        <vertAlign val="subscript"/>
        <sz val="10"/>
        <rFont val="Verdana"/>
        <family val="2"/>
      </rPr>
      <t>2</t>
    </r>
  </si>
  <si>
    <t>Gasverbruik</t>
  </si>
  <si>
    <t>Brandstofverbruik - diesel</t>
  </si>
  <si>
    <t>Brandstofverbruik - benzine</t>
  </si>
  <si>
    <t>Totaal scope 1</t>
  </si>
  <si>
    <t>Elektriciteitsverbruik - grijze stroom</t>
  </si>
  <si>
    <t xml:space="preserve">Elektriciteitsverbruik - groene stroom </t>
  </si>
  <si>
    <t>Totaal scope 2</t>
  </si>
  <si>
    <t>Business travel</t>
  </si>
  <si>
    <t>Zakelijke kilometers - auto</t>
  </si>
  <si>
    <t>km</t>
  </si>
  <si>
    <t>Totaal business travel</t>
  </si>
  <si>
    <t>Brandstofverbruik diesel</t>
  </si>
  <si>
    <t>Brandstofverbruik benzine</t>
  </si>
  <si>
    <t>Bron emissiefactoren: www.co2emissiefactoren.nl</t>
  </si>
  <si>
    <r>
      <t>CO</t>
    </r>
    <r>
      <rPr>
        <sz val="12"/>
        <rFont val="Verdana"/>
        <family val="2"/>
      </rPr>
      <t>2</t>
    </r>
    <r>
      <rPr>
        <sz val="28"/>
        <rFont val="Verdana"/>
        <family val="2"/>
      </rPr>
      <t>-footprint 2017</t>
    </r>
  </si>
  <si>
    <t>kantoren en bedrijfsruimten</t>
  </si>
  <si>
    <t>bouwplaatsen en productielocaties</t>
  </si>
  <si>
    <t>Benzine (2015-2019 blend)</t>
  </si>
  <si>
    <t>auto (brandstofsoort onbekend)</t>
  </si>
  <si>
    <t>vtgkm</t>
  </si>
  <si>
    <t>Totale CO2-footprint</t>
  </si>
  <si>
    <t>categorie</t>
  </si>
  <si>
    <t>ton CO2</t>
  </si>
  <si>
    <t>Elektriciteitsverbruik - grijs</t>
  </si>
  <si>
    <t>Zakelijke kilometers</t>
  </si>
  <si>
    <r>
      <t>CO</t>
    </r>
    <r>
      <rPr>
        <sz val="12"/>
        <rFont val="Verdana"/>
        <family val="2"/>
      </rPr>
      <t>2</t>
    </r>
    <r>
      <rPr>
        <sz val="28"/>
        <rFont val="Verdana"/>
        <family val="2"/>
      </rPr>
      <t>-footprint 2017, 1e halfjaar</t>
    </r>
  </si>
  <si>
    <r>
      <t>CO</t>
    </r>
    <r>
      <rPr>
        <sz val="12"/>
        <rFont val="Verdana"/>
        <family val="2"/>
      </rPr>
      <t>2</t>
    </r>
    <r>
      <rPr>
        <sz val="28"/>
        <rFont val="Verdana"/>
        <family val="2"/>
      </rPr>
      <t>-footprint 2018</t>
    </r>
  </si>
  <si>
    <r>
      <t>CO</t>
    </r>
    <r>
      <rPr>
        <sz val="12"/>
        <rFont val="Verdana"/>
        <family val="2"/>
      </rPr>
      <t>2</t>
    </r>
    <r>
      <rPr>
        <sz val="28"/>
        <rFont val="Verdana"/>
        <family val="2"/>
      </rPr>
      <t>-footprint 2020</t>
    </r>
  </si>
  <si>
    <r>
      <t>CO</t>
    </r>
    <r>
      <rPr>
        <sz val="12"/>
        <rFont val="Verdana"/>
        <family val="2"/>
      </rPr>
      <t>2</t>
    </r>
    <r>
      <rPr>
        <sz val="28"/>
        <rFont val="Verdana"/>
        <family val="2"/>
      </rPr>
      <t>-footprint 2018, 1e halfjaar</t>
    </r>
  </si>
  <si>
    <r>
      <t>CO</t>
    </r>
    <r>
      <rPr>
        <sz val="12"/>
        <rFont val="Verdana"/>
        <family val="2"/>
      </rPr>
      <t>2</t>
    </r>
    <r>
      <rPr>
        <sz val="28"/>
        <rFont val="Verdana"/>
        <family val="2"/>
      </rPr>
      <t>-footprint 2019, 1e halfjaar</t>
    </r>
  </si>
  <si>
    <r>
      <t>CO</t>
    </r>
    <r>
      <rPr>
        <sz val="12"/>
        <rFont val="Verdana"/>
        <family val="2"/>
      </rPr>
      <t>2</t>
    </r>
    <r>
      <rPr>
        <sz val="28"/>
        <rFont val="Verdana"/>
        <family val="2"/>
      </rPr>
      <t>-footprint 2020, 1e halfjaar</t>
    </r>
  </si>
  <si>
    <t>Brandstofverbruik wagenpark (diesel)</t>
  </si>
  <si>
    <t>Brandstofverbruik wagenpark (benzine)</t>
  </si>
  <si>
    <t>Elektraverbruik</t>
  </si>
  <si>
    <t>Zakelijke km privé auto's (brandstoftype onbekend)</t>
  </si>
  <si>
    <t>TOTALE TONNAGE CO2-UITSTOOT:</t>
  </si>
  <si>
    <t>Relatieve CO2 uitstoot:</t>
  </si>
  <si>
    <t>Relatieve CO2 uitstoot in %:</t>
  </si>
  <si>
    <t>Verwachting:</t>
  </si>
  <si>
    <t>Gewogen graaddagen*</t>
  </si>
  <si>
    <t>* Gewogen graaddagen, berekent via mindergas.nl/degree_days_calculation; locatie De Bilt stookgrens 18 graden</t>
  </si>
  <si>
    <t>Relatief gasverbruik (m3/graaddag)</t>
  </si>
  <si>
    <t>Aantal m2</t>
  </si>
  <si>
    <t>Relatief elektraverbruik (kWh of m2)</t>
  </si>
  <si>
    <t>Gereden kilometers</t>
  </si>
  <si>
    <t>Relatief brandstofverbruik wagens (l/km)</t>
  </si>
  <si>
    <t>Draaiuren materieel</t>
  </si>
  <si>
    <t>Relatief brandstofverbruik materieel (l/u)</t>
  </si>
  <si>
    <t>2017H1</t>
  </si>
  <si>
    <t>2018H1</t>
  </si>
  <si>
    <t>2019H1</t>
  </si>
  <si>
    <t>2020H1</t>
  </si>
  <si>
    <t>2021H1</t>
  </si>
  <si>
    <t>TOTAAL</t>
  </si>
  <si>
    <t>PV panelen</t>
  </si>
  <si>
    <t>Elektriciteit</t>
  </si>
  <si>
    <t>Kantoren en bedrijfsruimten</t>
  </si>
  <si>
    <t>Elektraverbruik - grijs</t>
  </si>
  <si>
    <t>Elektraverbruik - groen</t>
  </si>
  <si>
    <t>ehd</t>
  </si>
  <si>
    <t>ltr</t>
  </si>
  <si>
    <t>Bouwplaatsen en productielocaties</t>
  </si>
  <si>
    <t>scope 1</t>
  </si>
  <si>
    <t>scope 2</t>
  </si>
  <si>
    <t>totaal</t>
  </si>
  <si>
    <t>Kengetal (tonnen asfalt)</t>
  </si>
  <si>
    <t>doel per jaar</t>
  </si>
  <si>
    <t>doel 2018-2021</t>
  </si>
  <si>
    <t>CO2-Reductiemaatregel</t>
  </si>
  <si>
    <t>Type actie</t>
  </si>
  <si>
    <t xml:space="preserve">Emissiestroom                     </t>
  </si>
  <si>
    <t>Verbruiker</t>
  </si>
  <si>
    <t>Scope 1 of 2</t>
  </si>
  <si>
    <t xml:space="preserve">Verantwoordelijke </t>
  </si>
  <si>
    <t>Verwachte investering</t>
  </si>
  <si>
    <t>Middelen</t>
  </si>
  <si>
    <t>KPI's</t>
  </si>
  <si>
    <t>Planning</t>
  </si>
  <si>
    <t>Gereed?</t>
  </si>
  <si>
    <t>Dynamisch</t>
  </si>
  <si>
    <t>Brandstofverbruik</t>
  </si>
  <si>
    <t>wagenpark</t>
  </si>
  <si>
    <t>2018-2022</t>
  </si>
  <si>
    <t xml:space="preserve">Scope 1 </t>
  </si>
  <si>
    <t>SCOPE 2 - Elektraverbruik (vastgoed)</t>
  </si>
  <si>
    <t>alle vestgingen</t>
  </si>
  <si>
    <t>Eenmalig</t>
  </si>
  <si>
    <t>SCOPE 2 - Reduceren zakelijke kilometers</t>
  </si>
  <si>
    <t>Organisatorische maatregelen</t>
  </si>
  <si>
    <t xml:space="preserve">          Plan van Aanpak 2018-2021</t>
  </si>
  <si>
    <t>asfaltcentrale: aanvoer droge grondstoffen</t>
  </si>
  <si>
    <t>asfaltcentrale: productieplanning (batchgrootte, startstop optimalisatie)</t>
  </si>
  <si>
    <t>SCOPE 1 - Brandstofverbruik</t>
  </si>
  <si>
    <t>SCOPE 1 - Gasverbruik</t>
  </si>
  <si>
    <t>asfaltcentrale: afstelling machines</t>
  </si>
  <si>
    <t>asfaltcentrale: overstap op elektrische zeef</t>
  </si>
  <si>
    <t>leasebeleid wagenpark: 'elektrisch tenzij..</t>
  </si>
  <si>
    <t>elektrificatie materieel</t>
  </si>
  <si>
    <t>aanbesteding/projectoverleg inzet materieel etc</t>
  </si>
  <si>
    <t>vergroten bewustwording: Toolbox en/of presentatie CO2 beleid</t>
  </si>
  <si>
    <t>Minder zakelijk reizen - videoconferencing</t>
  </si>
  <si>
    <t>overstap op groene stroom</t>
  </si>
  <si>
    <t xml:space="preserve">SCOPE 3 - Reduceren CO2-emissies </t>
  </si>
  <si>
    <t>D. Quax</t>
  </si>
  <si>
    <t>2018-2021</t>
  </si>
  <si>
    <t>dynamisch</t>
  </si>
  <si>
    <t>asfaltcentrale</t>
  </si>
  <si>
    <t>zakelijke reizen</t>
  </si>
  <si>
    <t>alle medewerkers</t>
  </si>
  <si>
    <t>2019-2021</t>
  </si>
  <si>
    <t>periodiek</t>
  </si>
  <si>
    <t>alle</t>
  </si>
  <si>
    <t>scope 1 en 2</t>
  </si>
  <si>
    <t>Doelstelling en voortgang 2018-2021</t>
  </si>
  <si>
    <t xml:space="preserve">         Voortgang energieverbruiken</t>
  </si>
  <si>
    <t>M. Goossens</t>
  </si>
  <si>
    <t>afd. inkoop</t>
  </si>
  <si>
    <t>teamleiders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</si>
</sst>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64" formatCode="0.000"/>
    <numFmt numFmtId="165" formatCode="_-* #,##0.00_-;\-* #,##0.00_-;_-* &quot;-&quot;??_-;_-@_-"/>
    <numFmt numFmtId="166" formatCode="#,##0.0_ ;\-#,##0.0\ "/>
    <numFmt numFmtId="167" formatCode="_-* #,##0_-;\-* #,##0_-;_-* &quot;-&quot;??_-;_-@_-"/>
    <numFmt numFmtId="168" formatCode="_-* #,##0.0_-;\-* #,##0.0_-;_-* &quot;-&quot;??_-;_-@_-"/>
    <numFmt numFmtId="169" formatCode="_ * #,##0.0_ ;_ * \-#,##0.0_ ;_ * &quot;-&quot;??_ ;_ @_ "/>
    <numFmt numFmtId="170" formatCode="#,##0.0"/>
    <numFmt numFmtId="171" formatCode="0.0%"/>
    <numFmt numFmtId="172" formatCode="_-* #,##0.000_-;\-* #,##0.000_-;_-* &quot;-&quot;??_-;_-@_-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Verdana"/>
      <family val="2"/>
    </font>
    <font>
      <sz val="28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4"/>
      <name val="Arial"/>
      <family val="2"/>
    </font>
    <font>
      <b/>
      <vertAlign val="subscript"/>
      <sz val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i/>
      <sz val="10"/>
      <color indexed="8"/>
      <name val="Verdana"/>
      <family val="2"/>
    </font>
    <font>
      <b/>
      <sz val="7"/>
      <name val="Verdana"/>
      <family val="2"/>
    </font>
    <font>
      <sz val="1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Verdana"/>
      <family val="2"/>
    </font>
    <font>
      <i/>
      <sz val="10"/>
      <color theme="1"/>
      <name val="Verdana"/>
      <family val="2"/>
    </font>
    <font>
      <sz val="18"/>
      <name val="Verdana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u/>
      <sz val="11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rgb="FFACC9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/>
      </patternFill>
    </fill>
    <fill>
      <patternFill patternType="solid">
        <fgColor rgb="FF39628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8">
    <xf numFmtId="0" fontId="0" fillId="0" borderId="0"/>
    <xf numFmtId="43" fontId="14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20" fillId="10" borderId="1">
      <alignment horizontal="left" vertical="center" wrapText="1" indent="2"/>
    </xf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</cellStyleXfs>
  <cellXfs count="310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0" fillId="2" borderId="1" xfId="0" applyFill="1" applyBorder="1"/>
    <xf numFmtId="0" fontId="0" fillId="0" borderId="1" xfId="0" applyBorder="1"/>
    <xf numFmtId="0" fontId="3" fillId="3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5" fillId="0" borderId="1" xfId="0" applyFont="1" applyBorder="1"/>
    <xf numFmtId="0" fontId="5" fillId="5" borderId="2" xfId="0" applyFont="1" applyFill="1" applyBorder="1"/>
    <xf numFmtId="0" fontId="4" fillId="3" borderId="2" xfId="0" applyFont="1" applyFill="1" applyBorder="1"/>
    <xf numFmtId="0" fontId="2" fillId="0" borderId="1" xfId="0" applyFont="1" applyBorder="1"/>
    <xf numFmtId="0" fontId="0" fillId="4" borderId="1" xfId="0" applyFill="1" applyBorder="1"/>
    <xf numFmtId="0" fontId="0" fillId="0" borderId="3" xfId="0" applyBorder="1"/>
    <xf numFmtId="0" fontId="6" fillId="0" borderId="1" xfId="0" applyFont="1" applyBorder="1"/>
    <xf numFmtId="0" fontId="7" fillId="0" borderId="1" xfId="0" applyFont="1" applyBorder="1"/>
    <xf numFmtId="3" fontId="0" fillId="0" borderId="1" xfId="0" applyNumberFormat="1" applyBorder="1"/>
    <xf numFmtId="3" fontId="0" fillId="4" borderId="1" xfId="0" applyNumberFormat="1" applyFill="1" applyBorder="1"/>
    <xf numFmtId="3" fontId="0" fillId="0" borderId="2" xfId="0" applyNumberFormat="1" applyBorder="1"/>
    <xf numFmtId="3" fontId="0" fillId="0" borderId="0" xfId="0" applyNumberFormat="1"/>
    <xf numFmtId="0" fontId="7" fillId="0" borderId="4" xfId="0" applyFont="1" applyBorder="1"/>
    <xf numFmtId="3" fontId="0" fillId="0" borderId="4" xfId="0" applyNumberFormat="1" applyBorder="1"/>
    <xf numFmtId="3" fontId="0" fillId="4" borderId="4" xfId="0" applyNumberFormat="1" applyFill="1" applyBorder="1"/>
    <xf numFmtId="3" fontId="0" fillId="0" borderId="3" xfId="0" applyNumberFormat="1" applyBorder="1"/>
    <xf numFmtId="3" fontId="0" fillId="4" borderId="3" xfId="0" applyNumberFormat="1" applyFill="1" applyBorder="1"/>
    <xf numFmtId="10" fontId="0" fillId="0" borderId="0" xfId="0" applyNumberFormat="1" applyBorder="1"/>
    <xf numFmtId="3" fontId="0" fillId="0" borderId="5" xfId="0" applyNumberFormat="1" applyBorder="1"/>
    <xf numFmtId="4" fontId="0" fillId="5" borderId="1" xfId="0" applyNumberFormat="1" applyFill="1" applyBorder="1"/>
    <xf numFmtId="4" fontId="0" fillId="0" borderId="1" xfId="0" applyNumberFormat="1" applyBorder="1"/>
    <xf numFmtId="0" fontId="8" fillId="0" borderId="1" xfId="0" applyFont="1" applyBorder="1"/>
    <xf numFmtId="4" fontId="0" fillId="4" borderId="1" xfId="0" applyNumberFormat="1" applyFill="1" applyBorder="1"/>
    <xf numFmtId="4" fontId="0" fillId="0" borderId="3" xfId="0" applyNumberFormat="1" applyBorder="1"/>
    <xf numFmtId="4" fontId="0" fillId="0" borderId="4" xfId="0" applyNumberFormat="1" applyBorder="1"/>
    <xf numFmtId="4" fontId="0" fillId="0" borderId="2" xfId="0" applyNumberFormat="1" applyBorder="1"/>
    <xf numFmtId="0" fontId="8" fillId="0" borderId="4" xfId="0" applyFont="1" applyBorder="1"/>
    <xf numFmtId="4" fontId="0" fillId="0" borderId="0" xfId="0" applyNumberFormat="1" applyBorder="1"/>
    <xf numFmtId="0" fontId="8" fillId="0" borderId="3" xfId="0" applyFont="1" applyBorder="1"/>
    <xf numFmtId="3" fontId="6" fillId="0" borderId="1" xfId="0" applyNumberFormat="1" applyFont="1" applyBorder="1"/>
    <xf numFmtId="3" fontId="7" fillId="0" borderId="1" xfId="0" applyNumberFormat="1" applyFont="1" applyBorder="1"/>
    <xf numFmtId="3" fontId="8" fillId="0" borderId="1" xfId="0" applyNumberFormat="1" applyFont="1" applyBorder="1"/>
    <xf numFmtId="0" fontId="0" fillId="0" borderId="4" xfId="0" applyBorder="1"/>
    <xf numFmtId="0" fontId="8" fillId="0" borderId="3" xfId="0" applyFont="1" applyFill="1" applyBorder="1"/>
    <xf numFmtId="0" fontId="8" fillId="0" borderId="0" xfId="0" applyFont="1"/>
    <xf numFmtId="0" fontId="7" fillId="0" borderId="2" xfId="0" applyFont="1" applyBorder="1"/>
    <xf numFmtId="0" fontId="0" fillId="0" borderId="2" xfId="0" applyBorder="1"/>
    <xf numFmtId="0" fontId="10" fillId="0" borderId="1" xfId="0" applyFont="1" applyBorder="1"/>
    <xf numFmtId="0" fontId="10" fillId="0" borderId="3" xfId="0" applyFont="1" applyBorder="1"/>
    <xf numFmtId="0" fontId="11" fillId="0" borderId="3" xfId="0" applyFont="1" applyBorder="1"/>
    <xf numFmtId="4" fontId="0" fillId="6" borderId="1" xfId="0" applyNumberFormat="1" applyFill="1" applyBorder="1"/>
    <xf numFmtId="3" fontId="0" fillId="6" borderId="1" xfId="0" applyNumberFormat="1" applyFill="1" applyBorder="1"/>
    <xf numFmtId="0" fontId="7" fillId="7" borderId="2" xfId="0" applyFont="1" applyFill="1" applyBorder="1"/>
    <xf numFmtId="0" fontId="7" fillId="7" borderId="4" xfId="0" applyFont="1" applyFill="1" applyBorder="1"/>
    <xf numFmtId="0" fontId="7" fillId="7" borderId="1" xfId="0" applyFont="1" applyFill="1" applyBorder="1"/>
    <xf numFmtId="0" fontId="11" fillId="7" borderId="3" xfId="0" applyFont="1" applyFill="1" applyBorder="1"/>
    <xf numFmtId="3" fontId="7" fillId="7" borderId="1" xfId="0" applyNumberFormat="1" applyFont="1" applyFill="1" applyBorder="1"/>
    <xf numFmtId="164" fontId="0" fillId="0" borderId="0" xfId="0" applyNumberFormat="1"/>
    <xf numFmtId="0" fontId="15" fillId="0" borderId="0" xfId="0" applyFont="1"/>
    <xf numFmtId="0" fontId="16" fillId="8" borderId="0" xfId="2" applyFont="1" applyFill="1"/>
    <xf numFmtId="0" fontId="16" fillId="9" borderId="0" xfId="2" applyFont="1" applyFill="1" applyAlignment="1">
      <alignment vertical="top"/>
    </xf>
    <xf numFmtId="0" fontId="16" fillId="8" borderId="0" xfId="2" applyFont="1" applyFill="1" applyAlignment="1">
      <alignment horizontal="center" vertical="center"/>
    </xf>
    <xf numFmtId="49" fontId="16" fillId="11" borderId="6" xfId="3" applyNumberFormat="1" applyFont="1" applyFill="1" applyBorder="1" applyAlignment="1">
      <alignment horizontal="left" wrapText="1"/>
    </xf>
    <xf numFmtId="49" fontId="16" fillId="11" borderId="7" xfId="4" applyNumberFormat="1" applyFont="1" applyFill="1" applyBorder="1" applyAlignment="1">
      <alignment horizontal="center" wrapText="1"/>
    </xf>
    <xf numFmtId="166" fontId="22" fillId="11" borderId="8" xfId="3" applyNumberFormat="1" applyFont="1" applyFill="1" applyBorder="1" applyAlignment="1"/>
    <xf numFmtId="0" fontId="22" fillId="11" borderId="9" xfId="2" applyFont="1" applyFill="1" applyBorder="1" applyAlignment="1">
      <alignment horizontal="left" wrapText="1"/>
    </xf>
    <xf numFmtId="0" fontId="22" fillId="11" borderId="0" xfId="2" applyFont="1" applyFill="1" applyAlignment="1">
      <alignment horizontal="center" wrapText="1"/>
    </xf>
    <xf numFmtId="166" fontId="22" fillId="11" borderId="10" xfId="3" applyNumberFormat="1" applyFont="1" applyFill="1" applyBorder="1" applyAlignment="1"/>
    <xf numFmtId="3" fontId="23" fillId="8" borderId="0" xfId="2" applyNumberFormat="1" applyFont="1" applyFill="1"/>
    <xf numFmtId="0" fontId="23" fillId="8" borderId="0" xfId="2" applyFont="1" applyFill="1"/>
    <xf numFmtId="0" fontId="22" fillId="11" borderId="11" xfId="2" applyFont="1" applyFill="1" applyBorder="1" applyAlignment="1">
      <alignment horizontal="left" wrapText="1"/>
    </xf>
    <xf numFmtId="0" fontId="22" fillId="11" borderId="12" xfId="2" applyFont="1" applyFill="1" applyBorder="1" applyAlignment="1">
      <alignment horizontal="center" wrapText="1"/>
    </xf>
    <xf numFmtId="166" fontId="22" fillId="11" borderId="13" xfId="3" applyNumberFormat="1" applyFont="1" applyFill="1" applyBorder="1" applyAlignment="1"/>
    <xf numFmtId="0" fontId="22" fillId="11" borderId="0" xfId="2" applyFont="1" applyFill="1" applyAlignment="1">
      <alignment horizontal="left" wrapText="1"/>
    </xf>
    <xf numFmtId="167" fontId="19" fillId="12" borderId="14" xfId="2" applyNumberFormat="1" applyFont="1" applyFill="1" applyBorder="1" applyAlignment="1">
      <alignment horizontal="center" vertical="center"/>
    </xf>
    <xf numFmtId="166" fontId="19" fillId="12" borderId="15" xfId="3" applyNumberFormat="1" applyFont="1" applyFill="1" applyBorder="1" applyAlignment="1">
      <alignment vertical="center"/>
    </xf>
    <xf numFmtId="0" fontId="16" fillId="13" borderId="0" xfId="2" applyFont="1" applyFill="1"/>
    <xf numFmtId="167" fontId="16" fillId="8" borderId="0" xfId="2" applyNumberFormat="1" applyFont="1" applyFill="1" applyAlignment="1">
      <alignment horizontal="center"/>
    </xf>
    <xf numFmtId="168" fontId="16" fillId="8" borderId="0" xfId="2" applyNumberFormat="1" applyFont="1" applyFill="1" applyAlignment="1">
      <alignment horizontal="center"/>
    </xf>
    <xf numFmtId="0" fontId="19" fillId="13" borderId="0" xfId="2" applyFont="1" applyFill="1"/>
    <xf numFmtId="0" fontId="16" fillId="13" borderId="0" xfId="2" applyFont="1" applyFill="1" applyAlignment="1">
      <alignment horizontal="center"/>
    </xf>
    <xf numFmtId="0" fontId="22" fillId="11" borderId="6" xfId="2" applyFont="1" applyFill="1" applyBorder="1" applyAlignment="1">
      <alignment horizontal="left" vertical="top" wrapText="1"/>
    </xf>
    <xf numFmtId="2" fontId="22" fillId="11" borderId="7" xfId="2" applyNumberFormat="1" applyFont="1" applyFill="1" applyBorder="1" applyAlignment="1">
      <alignment horizontal="center" vertical="top" wrapText="1"/>
    </xf>
    <xf numFmtId="166" fontId="22" fillId="11" borderId="8" xfId="3" applyNumberFormat="1" applyFont="1" applyFill="1" applyBorder="1" applyAlignment="1">
      <alignment vertical="top"/>
    </xf>
    <xf numFmtId="3" fontId="16" fillId="13" borderId="0" xfId="2" applyNumberFormat="1" applyFont="1" applyFill="1" applyAlignment="1">
      <alignment horizontal="center"/>
    </xf>
    <xf numFmtId="0" fontId="22" fillId="11" borderId="11" xfId="2" applyFont="1" applyFill="1" applyBorder="1" applyAlignment="1">
      <alignment horizontal="left" vertical="top" wrapText="1"/>
    </xf>
    <xf numFmtId="2" fontId="22" fillId="11" borderId="12" xfId="2" applyNumberFormat="1" applyFont="1" applyFill="1" applyBorder="1" applyAlignment="1">
      <alignment horizontal="center" vertical="top" wrapText="1"/>
    </xf>
    <xf numFmtId="1" fontId="22" fillId="11" borderId="12" xfId="3" applyNumberFormat="1" applyFont="1" applyFill="1" applyBorder="1" applyAlignment="1">
      <alignment horizontal="center" vertical="top" wrapText="1"/>
    </xf>
    <xf numFmtId="166" fontId="22" fillId="11" borderId="13" xfId="3" applyNumberFormat="1" applyFont="1" applyFill="1" applyBorder="1" applyAlignment="1">
      <alignment vertical="top"/>
    </xf>
    <xf numFmtId="3" fontId="16" fillId="8" borderId="0" xfId="2" applyNumberFormat="1" applyFont="1" applyFill="1" applyAlignment="1">
      <alignment horizontal="center" vertical="center"/>
    </xf>
    <xf numFmtId="167" fontId="19" fillId="12" borderId="16" xfId="2" applyNumberFormat="1" applyFont="1" applyFill="1" applyBorder="1" applyAlignment="1">
      <alignment horizontal="center" vertical="center"/>
    </xf>
    <xf numFmtId="166" fontId="19" fillId="12" borderId="17" xfId="3" applyNumberFormat="1" applyFont="1" applyFill="1" applyBorder="1" applyAlignment="1">
      <alignment vertical="center"/>
    </xf>
    <xf numFmtId="0" fontId="16" fillId="13" borderId="0" xfId="2" applyFont="1" applyFill="1" applyAlignment="1">
      <alignment horizontal="center" vertical="center"/>
    </xf>
    <xf numFmtId="167" fontId="19" fillId="13" borderId="0" xfId="2" applyNumberFormat="1" applyFont="1" applyFill="1" applyAlignment="1">
      <alignment horizontal="center" vertical="center"/>
    </xf>
    <xf numFmtId="168" fontId="19" fillId="13" borderId="0" xfId="3" applyNumberFormat="1" applyFont="1" applyFill="1" applyBorder="1" applyAlignment="1">
      <alignment horizontal="center" vertical="center"/>
    </xf>
    <xf numFmtId="167" fontId="19" fillId="12" borderId="11" xfId="2" applyNumberFormat="1" applyFont="1" applyFill="1" applyBorder="1" applyAlignment="1">
      <alignment horizontal="left" vertical="center"/>
    </xf>
    <xf numFmtId="166" fontId="19" fillId="12" borderId="13" xfId="3" applyNumberFormat="1" applyFont="1" applyFill="1" applyBorder="1" applyAlignment="1">
      <alignment vertical="center"/>
    </xf>
    <xf numFmtId="0" fontId="16" fillId="11" borderId="0" xfId="2" applyFont="1" applyFill="1" applyAlignment="1">
      <alignment horizontal="center" vertical="center"/>
    </xf>
    <xf numFmtId="167" fontId="19" fillId="11" borderId="0" xfId="2" applyNumberFormat="1" applyFont="1" applyFill="1" applyAlignment="1">
      <alignment horizontal="center" vertical="center"/>
    </xf>
    <xf numFmtId="168" fontId="19" fillId="11" borderId="0" xfId="3" applyNumberFormat="1" applyFont="1" applyFill="1" applyBorder="1" applyAlignment="1">
      <alignment horizontal="center" vertical="center"/>
    </xf>
    <xf numFmtId="0" fontId="24" fillId="8" borderId="0" xfId="2" applyFont="1" applyFill="1"/>
    <xf numFmtId="0" fontId="25" fillId="8" borderId="0" xfId="2" applyFont="1" applyFill="1" applyAlignment="1">
      <alignment horizontal="left"/>
    </xf>
    <xf numFmtId="3" fontId="25" fillId="8" borderId="0" xfId="2" applyNumberFormat="1" applyFont="1" applyFill="1" applyAlignment="1">
      <alignment horizontal="center"/>
    </xf>
    <xf numFmtId="43" fontId="16" fillId="8" borderId="0" xfId="2" applyNumberFormat="1" applyFont="1" applyFill="1"/>
    <xf numFmtId="165" fontId="19" fillId="14" borderId="6" xfId="3" applyFont="1" applyFill="1" applyBorder="1" applyAlignment="1">
      <alignment horizontal="left" vertical="center" wrapText="1"/>
    </xf>
    <xf numFmtId="0" fontId="19" fillId="14" borderId="7" xfId="4" applyFont="1" applyFill="1" applyBorder="1" applyAlignment="1">
      <alignment horizontal="center" vertical="center" wrapText="1"/>
    </xf>
    <xf numFmtId="0" fontId="19" fillId="14" borderId="8" xfId="4" applyFont="1" applyFill="1" applyBorder="1" applyAlignment="1">
      <alignment horizontal="center" vertical="center" wrapText="1"/>
    </xf>
    <xf numFmtId="167" fontId="19" fillId="14" borderId="7" xfId="4" applyNumberFormat="1" applyFont="1" applyFill="1" applyBorder="1" applyAlignment="1">
      <alignment horizontal="center" wrapText="1"/>
    </xf>
    <xf numFmtId="0" fontId="19" fillId="14" borderId="8" xfId="4" applyFont="1" applyFill="1" applyBorder="1" applyAlignment="1">
      <alignment horizontal="center" vertical="center"/>
    </xf>
    <xf numFmtId="0" fontId="19" fillId="14" borderId="18" xfId="4" applyFont="1" applyFill="1" applyBorder="1" applyAlignment="1">
      <alignment horizontal="center" vertical="center" wrapText="1"/>
    </xf>
    <xf numFmtId="166" fontId="19" fillId="14" borderId="17" xfId="3" applyNumberFormat="1" applyFont="1" applyFill="1" applyBorder="1" applyAlignment="1">
      <alignment vertical="center"/>
    </xf>
    <xf numFmtId="49" fontId="16" fillId="11" borderId="14" xfId="3" applyNumberFormat="1" applyFont="1" applyFill="1" applyBorder="1" applyAlignment="1">
      <alignment horizontal="left" wrapText="1"/>
    </xf>
    <xf numFmtId="49" fontId="16" fillId="11" borderId="19" xfId="4" applyNumberFormat="1" applyFont="1" applyFill="1" applyBorder="1" applyAlignment="1">
      <alignment horizontal="center" wrapText="1"/>
    </xf>
    <xf numFmtId="166" fontId="22" fillId="11" borderId="15" xfId="3" applyNumberFormat="1" applyFont="1" applyFill="1" applyBorder="1" applyAlignment="1"/>
    <xf numFmtId="0" fontId="22" fillId="11" borderId="0" xfId="2" applyFont="1" applyFill="1" applyBorder="1" applyAlignment="1">
      <alignment horizontal="left" wrapText="1"/>
    </xf>
    <xf numFmtId="0" fontId="22" fillId="11" borderId="12" xfId="2" applyFont="1" applyFill="1" applyBorder="1" applyAlignment="1">
      <alignment horizontal="left" wrapText="1"/>
    </xf>
    <xf numFmtId="0" fontId="22" fillId="11" borderId="12" xfId="2" applyFont="1" applyFill="1" applyBorder="1" applyAlignment="1">
      <alignment horizontal="left" vertical="top" wrapText="1"/>
    </xf>
    <xf numFmtId="49" fontId="16" fillId="11" borderId="19" xfId="3" applyNumberFormat="1" applyFont="1" applyFill="1" applyBorder="1" applyAlignment="1">
      <alignment horizontal="left" wrapText="1"/>
    </xf>
    <xf numFmtId="0" fontId="26" fillId="11" borderId="0" xfId="2" applyFont="1" applyFill="1" applyBorder="1" applyAlignment="1">
      <alignment horizontal="left" vertical="top" wrapText="1"/>
    </xf>
    <xf numFmtId="0" fontId="16" fillId="8" borderId="0" xfId="2" applyFont="1" applyFill="1" applyBorder="1"/>
    <xf numFmtId="3" fontId="16" fillId="11" borderId="7" xfId="3" applyNumberFormat="1" applyFont="1" applyFill="1" applyBorder="1" applyAlignment="1">
      <alignment horizontal="left" wrapText="1"/>
    </xf>
    <xf numFmtId="3" fontId="22" fillId="11" borderId="0" xfId="2" applyNumberFormat="1" applyFont="1" applyFill="1" applyBorder="1" applyAlignment="1">
      <alignment horizontal="left" wrapText="1"/>
    </xf>
    <xf numFmtId="3" fontId="22" fillId="11" borderId="12" xfId="2" applyNumberFormat="1" applyFont="1" applyFill="1" applyBorder="1" applyAlignment="1">
      <alignment horizontal="left" wrapText="1"/>
    </xf>
    <xf numFmtId="3" fontId="22" fillId="11" borderId="7" xfId="2" applyNumberFormat="1" applyFont="1" applyFill="1" applyBorder="1" applyAlignment="1">
      <alignment horizontal="left" vertical="top" wrapText="1"/>
    </xf>
    <xf numFmtId="3" fontId="22" fillId="11" borderId="12" xfId="2" applyNumberFormat="1" applyFont="1" applyFill="1" applyBorder="1" applyAlignment="1">
      <alignment horizontal="left" vertical="top" wrapText="1"/>
    </xf>
    <xf numFmtId="2" fontId="16" fillId="11" borderId="19" xfId="3" applyNumberFormat="1" applyFont="1" applyFill="1" applyBorder="1" applyAlignment="1">
      <alignment horizontal="left" wrapText="1"/>
    </xf>
    <xf numFmtId="164" fontId="16" fillId="11" borderId="7" xfId="4" applyNumberFormat="1" applyFont="1" applyFill="1" applyBorder="1" applyAlignment="1">
      <alignment horizontal="center" wrapText="1"/>
    </xf>
    <xf numFmtId="164" fontId="22" fillId="11" borderId="0" xfId="3" applyNumberFormat="1" applyFont="1" applyFill="1" applyBorder="1" applyAlignment="1">
      <alignment horizontal="center" wrapText="1"/>
    </xf>
    <xf numFmtId="164" fontId="22" fillId="11" borderId="12" xfId="3" applyNumberFormat="1" applyFont="1" applyFill="1" applyBorder="1" applyAlignment="1">
      <alignment horizontal="center" wrapText="1"/>
    </xf>
    <xf numFmtId="164" fontId="22" fillId="11" borderId="7" xfId="3" applyNumberFormat="1" applyFont="1" applyFill="1" applyBorder="1" applyAlignment="1">
      <alignment horizontal="center" vertical="top" wrapText="1"/>
    </xf>
    <xf numFmtId="164" fontId="16" fillId="11" borderId="19" xfId="4" applyNumberFormat="1" applyFont="1" applyFill="1" applyBorder="1" applyAlignment="1">
      <alignment horizontal="center" wrapText="1"/>
    </xf>
    <xf numFmtId="165" fontId="19" fillId="15" borderId="7" xfId="3" applyFont="1" applyFill="1" applyBorder="1" applyAlignment="1">
      <alignment horizontal="left" vertical="center" wrapText="1"/>
    </xf>
    <xf numFmtId="165" fontId="19" fillId="15" borderId="19" xfId="3" applyFont="1" applyFill="1" applyBorder="1" applyAlignment="1">
      <alignment horizontal="left" vertical="center" wrapText="1"/>
    </xf>
    <xf numFmtId="165" fontId="19" fillId="14" borderId="16" xfId="3" applyFont="1" applyFill="1" applyBorder="1" applyAlignment="1">
      <alignment vertical="center" wrapText="1"/>
    </xf>
    <xf numFmtId="165" fontId="19" fillId="14" borderId="18" xfId="3" applyFont="1" applyFill="1" applyBorder="1" applyAlignment="1">
      <alignment vertical="center" wrapText="1"/>
    </xf>
    <xf numFmtId="165" fontId="19" fillId="15" borderId="18" xfId="3" applyFont="1" applyFill="1" applyBorder="1" applyAlignment="1">
      <alignment vertical="center" wrapText="1"/>
    </xf>
    <xf numFmtId="0" fontId="26" fillId="11" borderId="21" xfId="2" applyFont="1" applyFill="1" applyBorder="1" applyAlignment="1">
      <alignment horizontal="left" vertical="top" wrapText="1"/>
    </xf>
    <xf numFmtId="2" fontId="24" fillId="11" borderId="20" xfId="3" applyNumberFormat="1" applyFont="1" applyFill="1" applyBorder="1" applyAlignment="1">
      <alignment horizontal="left" vertical="top" wrapText="1"/>
    </xf>
    <xf numFmtId="2" fontId="24" fillId="11" borderId="22" xfId="3" applyNumberFormat="1" applyFont="1" applyFill="1" applyBorder="1" applyAlignment="1">
      <alignment horizontal="left" vertical="top" wrapText="1"/>
    </xf>
    <xf numFmtId="166" fontId="16" fillId="8" borderId="0" xfId="2" applyNumberFormat="1" applyFont="1" applyFill="1"/>
    <xf numFmtId="165" fontId="27" fillId="15" borderId="7" xfId="3" applyFont="1" applyFill="1" applyBorder="1" applyAlignment="1">
      <alignment horizontal="center" vertical="center" wrapText="1"/>
    </xf>
    <xf numFmtId="167" fontId="22" fillId="11" borderId="7" xfId="3" applyNumberFormat="1" applyFont="1" applyFill="1" applyBorder="1" applyAlignment="1">
      <alignment horizontal="right" wrapText="1"/>
    </xf>
    <xf numFmtId="167" fontId="22" fillId="11" borderId="0" xfId="3" applyNumberFormat="1" applyFont="1" applyFill="1" applyBorder="1" applyAlignment="1">
      <alignment horizontal="right" wrapText="1"/>
    </xf>
    <xf numFmtId="167" fontId="22" fillId="11" borderId="12" xfId="3" applyNumberFormat="1" applyFont="1" applyFill="1" applyBorder="1" applyAlignment="1">
      <alignment horizontal="right" wrapText="1"/>
    </xf>
    <xf numFmtId="167" fontId="16" fillId="8" borderId="0" xfId="2" applyNumberFormat="1" applyFont="1" applyFill="1"/>
    <xf numFmtId="167" fontId="19" fillId="14" borderId="7" xfId="4" applyNumberFormat="1" applyFont="1" applyFill="1" applyBorder="1" applyAlignment="1">
      <alignment horizontal="center" vertical="center" wrapText="1"/>
    </xf>
    <xf numFmtId="167" fontId="22" fillId="11" borderId="7" xfId="3" applyNumberFormat="1" applyFont="1" applyFill="1" applyBorder="1" applyAlignment="1">
      <alignment horizontal="left" vertical="top" wrapText="1"/>
    </xf>
    <xf numFmtId="167" fontId="22" fillId="11" borderId="12" xfId="3" applyNumberFormat="1" applyFont="1" applyFill="1" applyBorder="1" applyAlignment="1">
      <alignment horizontal="left" vertical="top" wrapText="1"/>
    </xf>
    <xf numFmtId="167" fontId="16" fillId="8" borderId="0" xfId="2" applyNumberFormat="1" applyFont="1" applyFill="1" applyAlignment="1">
      <alignment horizontal="center" vertical="center"/>
    </xf>
    <xf numFmtId="167" fontId="22" fillId="11" borderId="19" xfId="3" applyNumberFormat="1" applyFont="1" applyFill="1" applyBorder="1" applyAlignment="1">
      <alignment horizontal="right" wrapText="1"/>
    </xf>
    <xf numFmtId="169" fontId="16" fillId="11" borderId="7" xfId="1" applyNumberFormat="1" applyFont="1" applyFill="1" applyBorder="1" applyAlignment="1">
      <alignment horizontal="center" wrapText="1"/>
    </xf>
    <xf numFmtId="169" fontId="16" fillId="11" borderId="0" xfId="1" applyNumberFormat="1" applyFont="1" applyFill="1" applyBorder="1" applyAlignment="1">
      <alignment horizontal="center" wrapText="1"/>
    </xf>
    <xf numFmtId="169" fontId="19" fillId="12" borderId="19" xfId="1" applyNumberFormat="1" applyFont="1" applyFill="1" applyBorder="1" applyAlignment="1">
      <alignment horizontal="center" vertical="center"/>
    </xf>
    <xf numFmtId="169" fontId="16" fillId="8" borderId="0" xfId="1" applyNumberFormat="1" applyFont="1" applyFill="1" applyAlignment="1">
      <alignment horizontal="center"/>
    </xf>
    <xf numFmtId="169" fontId="19" fillId="15" borderId="7" xfId="1" applyNumberFormat="1" applyFont="1" applyFill="1" applyBorder="1" applyAlignment="1">
      <alignment horizontal="center" wrapText="1"/>
    </xf>
    <xf numFmtId="169" fontId="19" fillId="12" borderId="18" xfId="1" applyNumberFormat="1" applyFont="1" applyFill="1" applyBorder="1" applyAlignment="1">
      <alignment horizontal="center" vertical="center"/>
    </xf>
    <xf numFmtId="169" fontId="19" fillId="13" borderId="0" xfId="1" applyNumberFormat="1" applyFont="1" applyFill="1" applyAlignment="1">
      <alignment horizontal="center" vertical="center"/>
    </xf>
    <xf numFmtId="169" fontId="19" fillId="15" borderId="7" xfId="1" applyNumberFormat="1" applyFont="1" applyFill="1" applyBorder="1" applyAlignment="1">
      <alignment horizontal="center" vertical="center" wrapText="1"/>
    </xf>
    <xf numFmtId="169" fontId="16" fillId="11" borderId="19" xfId="1" applyNumberFormat="1" applyFont="1" applyFill="1" applyBorder="1" applyAlignment="1">
      <alignment horizontal="center" wrapText="1"/>
    </xf>
    <xf numFmtId="169" fontId="19" fillId="12" borderId="12" xfId="1" applyNumberFormat="1" applyFont="1" applyFill="1" applyBorder="1" applyAlignment="1">
      <alignment horizontal="center" vertical="center"/>
    </xf>
    <xf numFmtId="169" fontId="19" fillId="11" borderId="0" xfId="1" applyNumberFormat="1" applyFont="1" applyFill="1" applyAlignment="1">
      <alignment horizontal="center" vertical="center"/>
    </xf>
    <xf numFmtId="169" fontId="19" fillId="15" borderId="18" xfId="1" applyNumberFormat="1" applyFont="1" applyFill="1" applyBorder="1" applyAlignment="1">
      <alignment horizontal="center" vertical="center" wrapText="1"/>
    </xf>
    <xf numFmtId="167" fontId="22" fillId="11" borderId="0" xfId="3" applyNumberFormat="1" applyFont="1" applyFill="1" applyBorder="1" applyAlignment="1">
      <alignment horizontal="left" vertical="top" wrapText="1"/>
    </xf>
    <xf numFmtId="0" fontId="19" fillId="14" borderId="19" xfId="4" applyFont="1" applyFill="1" applyBorder="1" applyAlignment="1">
      <alignment horizontal="center" vertical="center" wrapText="1"/>
    </xf>
    <xf numFmtId="3" fontId="16" fillId="11" borderId="19" xfId="3" applyNumberFormat="1" applyFont="1" applyFill="1" applyBorder="1" applyAlignment="1">
      <alignment horizontal="left" wrapText="1"/>
    </xf>
    <xf numFmtId="3" fontId="22" fillId="11" borderId="19" xfId="2" applyNumberFormat="1" applyFont="1" applyFill="1" applyBorder="1" applyAlignment="1">
      <alignment horizontal="left" wrapText="1"/>
    </xf>
    <xf numFmtId="0" fontId="28" fillId="13" borderId="0" xfId="2" applyFont="1" applyFill="1"/>
    <xf numFmtId="0" fontId="28" fillId="8" borderId="0" xfId="2" applyFont="1" applyFill="1"/>
    <xf numFmtId="0" fontId="28" fillId="9" borderId="0" xfId="2" applyFont="1" applyFill="1" applyAlignment="1">
      <alignment vertical="top"/>
    </xf>
    <xf numFmtId="0" fontId="28" fillId="11" borderId="0" xfId="2" applyFont="1" applyFill="1" applyAlignment="1">
      <alignment vertical="top"/>
    </xf>
    <xf numFmtId="0" fontId="16" fillId="11" borderId="0" xfId="2" applyFont="1" applyFill="1" applyAlignment="1">
      <alignment vertical="top"/>
    </xf>
    <xf numFmtId="0" fontId="17" fillId="9" borderId="0" xfId="2" applyFont="1" applyFill="1" applyAlignment="1">
      <alignment horizontal="center" vertical="top" wrapText="1"/>
    </xf>
    <xf numFmtId="0" fontId="19" fillId="11" borderId="0" xfId="2" applyFont="1" applyFill="1" applyAlignment="1">
      <alignment horizontal="left"/>
    </xf>
    <xf numFmtId="9" fontId="19" fillId="11" borderId="0" xfId="5" applyFont="1" applyFill="1" applyBorder="1" applyAlignment="1">
      <alignment horizontal="left"/>
    </xf>
    <xf numFmtId="0" fontId="16" fillId="11" borderId="0" xfId="2" applyFont="1" applyFill="1"/>
    <xf numFmtId="0" fontId="28" fillId="11" borderId="23" xfId="2" applyFont="1" applyFill="1" applyBorder="1" applyAlignment="1">
      <alignment horizontal="left"/>
    </xf>
    <xf numFmtId="165" fontId="28" fillId="11" borderId="3" xfId="3" applyFont="1" applyFill="1" applyBorder="1" applyAlignment="1">
      <alignment horizontal="right"/>
    </xf>
    <xf numFmtId="165" fontId="29" fillId="11" borderId="3" xfId="3" applyFont="1" applyFill="1" applyBorder="1" applyAlignment="1">
      <alignment horizontal="right"/>
    </xf>
    <xf numFmtId="165" fontId="28" fillId="11" borderId="24" xfId="3" applyFont="1" applyFill="1" applyBorder="1" applyAlignment="1">
      <alignment horizontal="left"/>
    </xf>
    <xf numFmtId="0" fontId="16" fillId="11" borderId="0" xfId="2" applyFont="1" applyFill="1" applyAlignment="1">
      <alignment horizontal="left"/>
    </xf>
    <xf numFmtId="0" fontId="28" fillId="11" borderId="25" xfId="2" applyFont="1" applyFill="1" applyBorder="1" applyAlignment="1">
      <alignment horizontal="left"/>
    </xf>
    <xf numFmtId="165" fontId="29" fillId="11" borderId="1" xfId="3" applyFont="1" applyFill="1" applyBorder="1" applyAlignment="1">
      <alignment horizontal="right"/>
    </xf>
    <xf numFmtId="165" fontId="28" fillId="11" borderId="26" xfId="3" applyFont="1" applyFill="1" applyBorder="1" applyAlignment="1">
      <alignment horizontal="left"/>
    </xf>
    <xf numFmtId="0" fontId="30" fillId="11" borderId="0" xfId="2" applyFont="1" applyFill="1" applyAlignment="1">
      <alignment horizontal="left"/>
    </xf>
    <xf numFmtId="165" fontId="28" fillId="11" borderId="1" xfId="3" applyFont="1" applyFill="1" applyBorder="1" applyAlignment="1">
      <alignment horizontal="right"/>
    </xf>
    <xf numFmtId="0" fontId="19" fillId="11" borderId="0" xfId="2" applyFont="1" applyFill="1"/>
    <xf numFmtId="0" fontId="29" fillId="11" borderId="0" xfId="2" applyFont="1" applyFill="1" applyAlignment="1">
      <alignment horizontal="left"/>
    </xf>
    <xf numFmtId="0" fontId="29" fillId="11" borderId="0" xfId="2" applyFont="1" applyFill="1" applyAlignment="1">
      <alignment horizontal="right"/>
    </xf>
    <xf numFmtId="0" fontId="28" fillId="11" borderId="0" xfId="2" applyFont="1" applyFill="1" applyAlignment="1">
      <alignment horizontal="left"/>
    </xf>
    <xf numFmtId="170" fontId="28" fillId="11" borderId="0" xfId="2" applyNumberFormat="1" applyFont="1" applyFill="1" applyAlignment="1">
      <alignment horizontal="right"/>
    </xf>
    <xf numFmtId="165" fontId="31" fillId="11" borderId="31" xfId="3" applyFont="1" applyFill="1" applyBorder="1" applyAlignment="1">
      <alignment horizontal="right" vertical="top" wrapText="1"/>
    </xf>
    <xf numFmtId="165" fontId="31" fillId="11" borderId="32" xfId="3" applyFont="1" applyFill="1" applyBorder="1" applyAlignment="1">
      <alignment horizontal="right" vertical="top" wrapText="1"/>
    </xf>
    <xf numFmtId="0" fontId="28" fillId="11" borderId="33" xfId="4" applyFont="1" applyFill="1" applyBorder="1" applyAlignment="1">
      <alignment horizontal="left" vertical="top" wrapText="1"/>
    </xf>
    <xf numFmtId="165" fontId="28" fillId="11" borderId="5" xfId="3" applyFont="1" applyFill="1" applyBorder="1" applyAlignment="1">
      <alignment horizontal="left" vertical="center" wrapText="1" indent="2"/>
    </xf>
    <xf numFmtId="165" fontId="28" fillId="11" borderId="34" xfId="3" applyFont="1" applyFill="1" applyBorder="1" applyAlignment="1">
      <alignment horizontal="left" vertical="center" wrapText="1" indent="2"/>
    </xf>
    <xf numFmtId="2" fontId="16" fillId="11" borderId="0" xfId="2" applyNumberFormat="1" applyFont="1" applyFill="1"/>
    <xf numFmtId="9" fontId="28" fillId="11" borderId="5" xfId="5" applyFont="1" applyFill="1" applyBorder="1" applyAlignment="1">
      <alignment horizontal="left" vertical="center" wrapText="1" indent="2"/>
    </xf>
    <xf numFmtId="9" fontId="28" fillId="11" borderId="34" xfId="5" applyFont="1" applyFill="1" applyBorder="1" applyAlignment="1">
      <alignment horizontal="left" vertical="center" wrapText="1" indent="2"/>
    </xf>
    <xf numFmtId="9" fontId="16" fillId="11" borderId="0" xfId="5" applyFont="1" applyFill="1" applyBorder="1"/>
    <xf numFmtId="0" fontId="31" fillId="11" borderId="27" xfId="2" applyFont="1" applyFill="1" applyBorder="1" applyAlignment="1">
      <alignment horizontal="left" vertical="top" wrapText="1"/>
    </xf>
    <xf numFmtId="9" fontId="31" fillId="11" borderId="28" xfId="5" applyFont="1" applyFill="1" applyBorder="1" applyAlignment="1">
      <alignment horizontal="right" vertical="top" wrapText="1"/>
    </xf>
    <xf numFmtId="9" fontId="31" fillId="11" borderId="29" xfId="5" applyFont="1" applyFill="1" applyBorder="1" applyAlignment="1">
      <alignment horizontal="right" vertical="top" wrapText="1"/>
    </xf>
    <xf numFmtId="0" fontId="28" fillId="11" borderId="0" xfId="2" applyFont="1" applyFill="1"/>
    <xf numFmtId="0" fontId="28" fillId="11" borderId="30" xfId="2" applyFont="1" applyFill="1" applyBorder="1" applyAlignment="1">
      <alignment horizontal="left"/>
    </xf>
    <xf numFmtId="3" fontId="29" fillId="11" borderId="7" xfId="2" applyNumberFormat="1" applyFont="1" applyFill="1" applyBorder="1" applyAlignment="1">
      <alignment horizontal="right"/>
    </xf>
    <xf numFmtId="0" fontId="28" fillId="11" borderId="8" xfId="2" applyFont="1" applyFill="1" applyBorder="1"/>
    <xf numFmtId="0" fontId="32" fillId="11" borderId="0" xfId="2" quotePrefix="1" applyFont="1" applyFill="1"/>
    <xf numFmtId="3" fontId="30" fillId="11" borderId="0" xfId="2" applyNumberFormat="1" applyFont="1" applyFill="1" applyAlignment="1">
      <alignment horizontal="right"/>
    </xf>
    <xf numFmtId="0" fontId="28" fillId="11" borderId="27" xfId="2" applyFont="1" applyFill="1" applyBorder="1" applyAlignment="1">
      <alignment horizontal="left"/>
    </xf>
    <xf numFmtId="4" fontId="28" fillId="11" borderId="12" xfId="2" applyNumberFormat="1" applyFont="1" applyFill="1" applyBorder="1" applyAlignment="1">
      <alignment horizontal="right"/>
    </xf>
    <xf numFmtId="0" fontId="28" fillId="11" borderId="12" xfId="2" applyFont="1" applyFill="1" applyBorder="1" applyAlignment="1">
      <alignment horizontal="right"/>
    </xf>
    <xf numFmtId="0" fontId="28" fillId="11" borderId="13" xfId="2" applyFont="1" applyFill="1" applyBorder="1" applyAlignment="1">
      <alignment horizontal="right"/>
    </xf>
    <xf numFmtId="0" fontId="28" fillId="11" borderId="6" xfId="2" applyFont="1" applyFill="1" applyBorder="1" applyAlignment="1">
      <alignment horizontal="left"/>
    </xf>
    <xf numFmtId="0" fontId="28" fillId="11" borderId="11" xfId="2" applyFont="1" applyFill="1" applyBorder="1" applyAlignment="1">
      <alignment horizontal="left"/>
    </xf>
    <xf numFmtId="4" fontId="28" fillId="11" borderId="13" xfId="2" applyNumberFormat="1" applyFont="1" applyFill="1" applyBorder="1" applyAlignment="1">
      <alignment horizontal="right"/>
    </xf>
    <xf numFmtId="1" fontId="19" fillId="14" borderId="6" xfId="3" applyNumberFormat="1" applyFont="1" applyFill="1" applyBorder="1" applyAlignment="1">
      <alignment horizontal="left" vertical="center" wrapText="1"/>
    </xf>
    <xf numFmtId="0" fontId="28" fillId="11" borderId="9" xfId="2" applyFont="1" applyFill="1" applyBorder="1" applyAlignment="1">
      <alignment horizontal="left"/>
    </xf>
    <xf numFmtId="165" fontId="28" fillId="11" borderId="0" xfId="3" applyFont="1" applyFill="1" applyBorder="1" applyAlignment="1">
      <alignment horizontal="right"/>
    </xf>
    <xf numFmtId="165" fontId="29" fillId="11" borderId="0" xfId="3" applyFont="1" applyFill="1" applyBorder="1" applyAlignment="1">
      <alignment horizontal="right"/>
    </xf>
    <xf numFmtId="0" fontId="33" fillId="9" borderId="0" xfId="2" applyFont="1" applyFill="1" applyAlignment="1">
      <alignment horizontal="left" vertical="top"/>
    </xf>
    <xf numFmtId="165" fontId="28" fillId="11" borderId="0" xfId="3" applyFont="1" applyFill="1" applyBorder="1" applyAlignment="1">
      <alignment horizontal="left"/>
    </xf>
    <xf numFmtId="0" fontId="28" fillId="11" borderId="35" xfId="2" applyFont="1" applyFill="1" applyBorder="1" applyAlignment="1">
      <alignment horizontal="left"/>
    </xf>
    <xf numFmtId="0" fontId="28" fillId="11" borderId="36" xfId="2" applyFont="1" applyFill="1" applyBorder="1" applyAlignment="1">
      <alignment horizontal="left"/>
    </xf>
    <xf numFmtId="0" fontId="16" fillId="11" borderId="1" xfId="2" applyFont="1" applyFill="1" applyBorder="1"/>
    <xf numFmtId="165" fontId="28" fillId="11" borderId="37" xfId="3" applyFont="1" applyFill="1" applyBorder="1" applyAlignment="1">
      <alignment horizontal="right"/>
    </xf>
    <xf numFmtId="165" fontId="19" fillId="14" borderId="9" xfId="3" applyFont="1" applyFill="1" applyBorder="1" applyAlignment="1">
      <alignment horizontal="left" vertical="center" wrapText="1"/>
    </xf>
    <xf numFmtId="0" fontId="28" fillId="11" borderId="1" xfId="2" applyFont="1" applyFill="1" applyBorder="1" applyAlignment="1">
      <alignment horizontal="left"/>
    </xf>
    <xf numFmtId="165" fontId="19" fillId="14" borderId="6" xfId="3" applyFont="1" applyFill="1" applyBorder="1" applyAlignment="1">
      <alignment horizontal="left" vertical="center"/>
    </xf>
    <xf numFmtId="9" fontId="16" fillId="8" borderId="0" xfId="6" applyFont="1" applyFill="1" applyAlignment="1">
      <alignment horizontal="center" vertical="center"/>
    </xf>
    <xf numFmtId="9" fontId="0" fillId="0" borderId="0" xfId="6" applyFont="1"/>
    <xf numFmtId="9" fontId="29" fillId="11" borderId="0" xfId="6" applyFont="1" applyFill="1" applyAlignment="1">
      <alignment horizontal="right"/>
    </xf>
    <xf numFmtId="9" fontId="16" fillId="11" borderId="0" xfId="6" applyFont="1" applyFill="1"/>
    <xf numFmtId="9" fontId="29" fillId="11" borderId="0" xfId="6" applyFont="1" applyFill="1" applyAlignment="1">
      <alignment horizontal="left"/>
    </xf>
    <xf numFmtId="171" fontId="30" fillId="11" borderId="0" xfId="5" applyNumberFormat="1" applyFont="1" applyFill="1" applyBorder="1" applyAlignment="1">
      <alignment horizontal="left"/>
    </xf>
    <xf numFmtId="9" fontId="16" fillId="11" borderId="0" xfId="2" applyNumberFormat="1" applyFont="1" applyFill="1"/>
    <xf numFmtId="10" fontId="16" fillId="11" borderId="0" xfId="2" applyNumberFormat="1" applyFont="1" applyFill="1"/>
    <xf numFmtId="0" fontId="31" fillId="11" borderId="33" xfId="2" applyFont="1" applyFill="1" applyBorder="1" applyAlignment="1">
      <alignment horizontal="left" vertical="top" wrapText="1"/>
    </xf>
    <xf numFmtId="9" fontId="31" fillId="11" borderId="0" xfId="5" applyFont="1" applyFill="1" applyBorder="1" applyAlignment="1">
      <alignment horizontal="right" vertical="top" wrapText="1"/>
    </xf>
    <xf numFmtId="165" fontId="31" fillId="11" borderId="5" xfId="3" applyFont="1" applyFill="1" applyBorder="1" applyAlignment="1">
      <alignment horizontal="right" vertical="top" wrapText="1"/>
    </xf>
    <xf numFmtId="165" fontId="31" fillId="11" borderId="34" xfId="3" applyFont="1" applyFill="1" applyBorder="1" applyAlignment="1">
      <alignment horizontal="right" vertical="top" wrapText="1"/>
    </xf>
    <xf numFmtId="0" fontId="34" fillId="11" borderId="33" xfId="2" applyFont="1" applyFill="1" applyBorder="1" applyAlignment="1">
      <alignment horizontal="left" vertical="top" wrapText="1"/>
    </xf>
    <xf numFmtId="0" fontId="34" fillId="11" borderId="30" xfId="2" applyFont="1" applyFill="1" applyBorder="1" applyAlignment="1">
      <alignment horizontal="left" vertical="top" wrapText="1"/>
    </xf>
    <xf numFmtId="0" fontId="35" fillId="11" borderId="0" xfId="2" applyFont="1" applyFill="1"/>
    <xf numFmtId="172" fontId="28" fillId="11" borderId="5" xfId="3" applyNumberFormat="1" applyFont="1" applyFill="1" applyBorder="1" applyAlignment="1">
      <alignment horizontal="left" vertical="center" wrapText="1" indent="2"/>
    </xf>
    <xf numFmtId="171" fontId="31" fillId="11" borderId="28" xfId="5" applyNumberFormat="1" applyFont="1" applyFill="1" applyBorder="1" applyAlignment="1">
      <alignment horizontal="right" vertical="top" wrapText="1"/>
    </xf>
    <xf numFmtId="9" fontId="31" fillId="11" borderId="38" xfId="5" applyFont="1" applyFill="1" applyBorder="1" applyAlignment="1">
      <alignment horizontal="right" vertical="top" wrapText="1"/>
    </xf>
    <xf numFmtId="9" fontId="16" fillId="11" borderId="1" xfId="5" applyFont="1" applyFill="1" applyBorder="1"/>
    <xf numFmtId="0" fontId="29" fillId="8" borderId="0" xfId="7" applyFont="1" applyFill="1"/>
    <xf numFmtId="0" fontId="29" fillId="13" borderId="0" xfId="7" applyFont="1" applyFill="1"/>
    <xf numFmtId="0" fontId="36" fillId="9" borderId="0" xfId="7" applyFont="1" applyFill="1" applyAlignment="1">
      <alignment vertical="top" wrapText="1"/>
    </xf>
    <xf numFmtId="0" fontId="29" fillId="8" borderId="0" xfId="7" applyFont="1" applyFill="1" applyAlignment="1">
      <alignment horizontal="center" vertical="center"/>
    </xf>
    <xf numFmtId="0" fontId="29" fillId="13" borderId="0" xfId="7" applyFont="1" applyFill="1" applyAlignment="1">
      <alignment horizontal="center" vertical="center"/>
    </xf>
    <xf numFmtId="0" fontId="29" fillId="0" borderId="0" xfId="7" applyFont="1"/>
    <xf numFmtId="0" fontId="35" fillId="16" borderId="9" xfId="4" applyFont="1" applyFill="1" applyBorder="1" applyAlignment="1">
      <alignment vertical="top" wrapText="1"/>
    </xf>
    <xf numFmtId="0" fontId="35" fillId="16" borderId="0" xfId="4" applyFont="1" applyFill="1" applyBorder="1">
      <alignment horizontal="left" vertical="center" wrapText="1" indent="2"/>
    </xf>
    <xf numFmtId="0" fontId="35" fillId="16" borderId="10" xfId="4" applyFont="1" applyFill="1" applyBorder="1">
      <alignment horizontal="left" vertical="center" wrapText="1" indent="2"/>
    </xf>
    <xf numFmtId="0" fontId="29" fillId="11" borderId="0" xfId="7" applyFont="1" applyFill="1"/>
    <xf numFmtId="0" fontId="29" fillId="8" borderId="9" xfId="7" applyFont="1" applyFill="1" applyBorder="1"/>
    <xf numFmtId="0" fontId="29" fillId="8" borderId="0" xfId="7" applyFont="1" applyFill="1" applyAlignment="1">
      <alignment horizontal="center"/>
    </xf>
    <xf numFmtId="0" fontId="29" fillId="8" borderId="10" xfId="7" applyFont="1" applyFill="1" applyBorder="1"/>
    <xf numFmtId="0" fontId="29" fillId="8" borderId="11" xfId="7" applyFont="1" applyFill="1" applyBorder="1"/>
    <xf numFmtId="0" fontId="29" fillId="8" borderId="12" xfId="7" applyFont="1" applyFill="1" applyBorder="1" applyAlignment="1">
      <alignment horizontal="center"/>
    </xf>
    <xf numFmtId="0" fontId="29" fillId="8" borderId="12" xfId="7" applyFont="1" applyFill="1" applyBorder="1"/>
    <xf numFmtId="0" fontId="29" fillId="8" borderId="13" xfId="7" applyFont="1" applyFill="1" applyBorder="1"/>
    <xf numFmtId="0" fontId="35" fillId="16" borderId="6" xfId="4" applyFont="1" applyFill="1" applyBorder="1" applyAlignment="1">
      <alignment vertical="top" wrapText="1"/>
    </xf>
    <xf numFmtId="0" fontId="35" fillId="16" borderId="7" xfId="4" applyFont="1" applyFill="1" applyBorder="1">
      <alignment horizontal="left" vertical="center" wrapText="1" indent="2"/>
    </xf>
    <xf numFmtId="0" fontId="35" fillId="16" borderId="8" xfId="4" applyFont="1" applyFill="1" applyBorder="1">
      <alignment horizontal="left" vertical="center" wrapText="1" indent="2"/>
    </xf>
    <xf numFmtId="0" fontId="35" fillId="11" borderId="0" xfId="4" applyFont="1" applyFill="1" applyBorder="1">
      <alignment horizontal="left" vertical="center" wrapText="1" indent="2"/>
    </xf>
    <xf numFmtId="0" fontId="28" fillId="11" borderId="0" xfId="4" applyFont="1" applyFill="1" applyBorder="1">
      <alignment horizontal="left" vertical="center" wrapText="1" indent="2"/>
    </xf>
    <xf numFmtId="0" fontId="35" fillId="11" borderId="10" xfId="4" applyFont="1" applyFill="1" applyBorder="1">
      <alignment horizontal="left" vertical="center" wrapText="1" indent="2"/>
    </xf>
    <xf numFmtId="0" fontId="29" fillId="8" borderId="9" xfId="7" quotePrefix="1" applyFont="1" applyFill="1" applyBorder="1"/>
    <xf numFmtId="0" fontId="35" fillId="11" borderId="9" xfId="4" applyFont="1" applyFill="1" applyBorder="1" applyAlignment="1">
      <alignment vertical="top" wrapText="1"/>
    </xf>
    <xf numFmtId="0" fontId="35" fillId="11" borderId="11" xfId="4" applyFont="1" applyFill="1" applyBorder="1" applyAlignment="1">
      <alignment vertical="top" wrapText="1"/>
    </xf>
    <xf numFmtId="0" fontId="35" fillId="11" borderId="12" xfId="4" applyFont="1" applyFill="1" applyBorder="1">
      <alignment horizontal="left" vertical="center" wrapText="1" indent="2"/>
    </xf>
    <xf numFmtId="0" fontId="35" fillId="11" borderId="13" xfId="4" applyFont="1" applyFill="1" applyBorder="1">
      <alignment horizontal="left" vertical="center" wrapText="1" indent="2"/>
    </xf>
    <xf numFmtId="0" fontId="29" fillId="13" borderId="9" xfId="7" applyFont="1" applyFill="1" applyBorder="1"/>
    <xf numFmtId="0" fontId="29" fillId="13" borderId="0" xfId="7" applyFont="1" applyFill="1" applyAlignment="1">
      <alignment horizontal="center"/>
    </xf>
    <xf numFmtId="0" fontId="29" fillId="13" borderId="10" xfId="7" applyFont="1" applyFill="1" applyBorder="1"/>
    <xf numFmtId="0" fontId="29" fillId="13" borderId="11" xfId="7" applyFont="1" applyFill="1" applyBorder="1"/>
    <xf numFmtId="0" fontId="29" fillId="13" borderId="12" xfId="7" applyFont="1" applyFill="1" applyBorder="1" applyAlignment="1">
      <alignment horizontal="center"/>
    </xf>
    <xf numFmtId="0" fontId="29" fillId="13" borderId="12" xfId="7" applyFont="1" applyFill="1" applyBorder="1"/>
    <xf numFmtId="0" fontId="29" fillId="13" borderId="13" xfId="7" applyFont="1" applyFill="1" applyBorder="1"/>
    <xf numFmtId="0" fontId="37" fillId="17" borderId="6" xfId="7" applyFont="1" applyFill="1" applyBorder="1"/>
    <xf numFmtId="0" fontId="29" fillId="17" borderId="7" xfId="7" applyFont="1" applyFill="1" applyBorder="1" applyAlignment="1">
      <alignment horizontal="center"/>
    </xf>
    <xf numFmtId="0" fontId="29" fillId="17" borderId="7" xfId="7" applyFont="1" applyFill="1" applyBorder="1"/>
    <xf numFmtId="0" fontId="29" fillId="17" borderId="8" xfId="7" applyFont="1" applyFill="1" applyBorder="1"/>
    <xf numFmtId="10" fontId="29" fillId="8" borderId="0" xfId="7" applyNumberFormat="1" applyFont="1" applyFill="1" applyAlignment="1">
      <alignment horizontal="center"/>
    </xf>
    <xf numFmtId="0" fontId="38" fillId="18" borderId="6" xfId="4" applyFont="1" applyFill="1" applyBorder="1" applyAlignment="1">
      <alignment horizontal="center" vertical="center" wrapText="1"/>
    </xf>
    <xf numFmtId="0" fontId="16" fillId="11" borderId="7" xfId="2" applyFont="1" applyFill="1" applyBorder="1"/>
    <xf numFmtId="0" fontId="16" fillId="11" borderId="8" xfId="2" applyFont="1" applyFill="1" applyBorder="1"/>
    <xf numFmtId="0" fontId="16" fillId="11" borderId="9" xfId="2" applyFont="1" applyFill="1" applyBorder="1"/>
    <xf numFmtId="0" fontId="16" fillId="11" borderId="0" xfId="2" applyFont="1" applyFill="1" applyBorder="1"/>
    <xf numFmtId="0" fontId="16" fillId="11" borderId="10" xfId="2" applyFont="1" applyFill="1" applyBorder="1"/>
    <xf numFmtId="2" fontId="16" fillId="11" borderId="9" xfId="2" applyNumberFormat="1" applyFont="1" applyFill="1" applyBorder="1"/>
    <xf numFmtId="2" fontId="16" fillId="11" borderId="0" xfId="2" applyNumberFormat="1" applyFont="1" applyFill="1" applyBorder="1"/>
    <xf numFmtId="2" fontId="16" fillId="11" borderId="10" xfId="2" applyNumberFormat="1" applyFont="1" applyFill="1" applyBorder="1"/>
    <xf numFmtId="9" fontId="16" fillId="11" borderId="9" xfId="5" applyFont="1" applyFill="1" applyBorder="1"/>
    <xf numFmtId="9" fontId="16" fillId="11" borderId="10" xfId="5" applyFont="1" applyFill="1" applyBorder="1"/>
    <xf numFmtId="10" fontId="16" fillId="11" borderId="39" xfId="6" applyNumberFormat="1" applyFont="1" applyFill="1" applyBorder="1"/>
    <xf numFmtId="9" fontId="16" fillId="11" borderId="39" xfId="6" applyFont="1" applyFill="1" applyBorder="1"/>
    <xf numFmtId="9" fontId="16" fillId="11" borderId="11" xfId="5" applyFont="1" applyFill="1" applyBorder="1"/>
    <xf numFmtId="9" fontId="16" fillId="11" borderId="12" xfId="5" applyFont="1" applyFill="1" applyBorder="1"/>
    <xf numFmtId="9" fontId="16" fillId="11" borderId="13" xfId="5" applyFont="1" applyFill="1" applyBorder="1"/>
    <xf numFmtId="0" fontId="19" fillId="11" borderId="6" xfId="2" applyFont="1" applyFill="1" applyBorder="1"/>
    <xf numFmtId="0" fontId="19" fillId="11" borderId="7" xfId="2" applyFont="1" applyFill="1" applyBorder="1"/>
    <xf numFmtId="9" fontId="31" fillId="11" borderId="12" xfId="5" applyFont="1" applyFill="1" applyBorder="1" applyAlignment="1">
      <alignment horizontal="right" vertical="top" wrapText="1"/>
    </xf>
    <xf numFmtId="9" fontId="31" fillId="11" borderId="22" xfId="5" applyFont="1" applyFill="1" applyBorder="1" applyAlignment="1">
      <alignment horizontal="right" vertical="top" wrapText="1"/>
    </xf>
    <xf numFmtId="9" fontId="31" fillId="11" borderId="40" xfId="5" applyFont="1" applyFill="1" applyBorder="1" applyAlignment="1">
      <alignment horizontal="right" vertical="top" wrapText="1"/>
    </xf>
    <xf numFmtId="0" fontId="17" fillId="9" borderId="0" xfId="2" applyFont="1" applyFill="1" applyAlignment="1">
      <alignment vertical="top"/>
    </xf>
    <xf numFmtId="0" fontId="17" fillId="9" borderId="0" xfId="7" applyFont="1" applyFill="1" applyAlignment="1">
      <alignment horizontal="left" vertical="top" wrapText="1"/>
    </xf>
    <xf numFmtId="0" fontId="17" fillId="9" borderId="0" xfId="2" applyFont="1" applyFill="1" applyAlignment="1">
      <alignment horizontal="right" vertical="center" wrapText="1"/>
    </xf>
  </cellXfs>
  <cellStyles count="8">
    <cellStyle name="Komma" xfId="1" builtinId="3"/>
    <cellStyle name="Komma 2" xfId="3" xr:uid="{CA7BEA2C-EEC0-4013-9404-CB9F0AE19CB9}"/>
    <cellStyle name="Procent" xfId="6" builtinId="5"/>
    <cellStyle name="Procent 2" xfId="5" xr:uid="{DF20A1D6-DFE3-4D49-85E9-5A2F876F1E14}"/>
    <cellStyle name="Standaard" xfId="0" builtinId="0"/>
    <cellStyle name="Standaard 2" xfId="2" xr:uid="{109AA0DF-A443-46F2-A293-03F2FAAB3A0E}"/>
    <cellStyle name="Standaard 3" xfId="7" xr:uid="{A01DD0A4-D0C0-4886-8DC1-B07D641AE783}"/>
    <cellStyle name="Tabel kop" xfId="4" xr:uid="{B1832B4B-E4B9-4666-B6D8-EEDDFFC15D5E}"/>
  </cellStyles>
  <dxfs count="32"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theme="0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theme="0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theme="0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theme="0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theme="0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theme="0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theme="0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theme="0"/>
          <bgColor indexed="65"/>
        </patternFill>
      </fill>
    </dxf>
  </dxfs>
  <tableStyles count="0" defaultTableStyle="TableStyleMedium2" defaultPivotStyle="PivotStyleLight16"/>
  <colors>
    <mruColors>
      <color rgb="FF39628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Voortgang CO2-reductie</a:t>
            </a:r>
          </a:p>
          <a:p>
            <a:pPr>
              <a:defRPr b="1"/>
            </a:pPr>
            <a:r>
              <a:rPr lang="en-GB" b="1"/>
              <a:t>scope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scope 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Voortgang!$F$4:$L$4</c15:sqref>
                  </c15:fullRef>
                </c:ext>
              </c:extLst>
              <c:f>(Voortgang!$F$4,Voortgang!$H$4,Voortgang!$J$4,Voortgang!$L$4)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Voortgang!$F$22:$L$22</c15:sqref>
                  </c15:fullRef>
                </c:ext>
              </c:extLst>
              <c:f>(Voortgang!$F$22,Voortgang!$H$22,Voortgang!$J$22,Voortgang!$L$22)</c:f>
              <c:numCache>
                <c:formatCode>0%</c:formatCode>
                <c:ptCount val="4"/>
                <c:pt idx="0">
                  <c:v>1</c:v>
                </c:pt>
                <c:pt idx="1">
                  <c:v>0.92415068942273415</c:v>
                </c:pt>
                <c:pt idx="2">
                  <c:v>0.85198360589067279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16-4572-BDBA-AB207BB78FA4}"/>
            </c:ext>
          </c:extLst>
        </c:ser>
        <c:ser>
          <c:idx val="1"/>
          <c:order val="1"/>
          <c:tx>
            <c:v>doel scope 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Voortgang!$F$4:$L$4</c15:sqref>
                  </c15:fullRef>
                </c:ext>
              </c:extLst>
              <c:f>(Voortgang!$F$4,Voortgang!$H$4,Voortgang!$J$4,Voortgang!$L$4)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Voortgang!$F$23:$L$23</c15:sqref>
                  </c15:fullRef>
                </c:ext>
              </c:extLst>
              <c:f>(Voortgang!$F$23,Voortgang!$H$23,Voortgang!$J$23,Voortgang!$L$23)</c:f>
              <c:numCache>
                <c:formatCode>0.0%</c:formatCode>
                <c:ptCount val="4"/>
                <c:pt idx="0">
                  <c:v>1</c:v>
                </c:pt>
                <c:pt idx="1">
                  <c:v>0.96666666666666667</c:v>
                </c:pt>
                <c:pt idx="2">
                  <c:v>0.93333333333333335</c:v>
                </c:pt>
                <c:pt idx="3" formatCode="0%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16-4572-BDBA-AB207BB78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8832336"/>
        <c:axId val="21410723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scope 2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Voortgang!$F$4:$L$4</c15:sqref>
                        </c15:fullRef>
                        <c15:formulaRef>
                          <c15:sqref>(Voortgang!$F$4,Voortgang!$H$4,Voortgang!$J$4,Voortgang!$L$4)</c15:sqref>
                        </c15:formulaRef>
                      </c:ext>
                    </c:extLst>
                    <c:strCache>
                      <c:ptCount val="4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Voortgang!$F$26:$L$26</c15:sqref>
                        </c15:fullRef>
                        <c15:formulaRef>
                          <c15:sqref>(Voortgang!$F$26,Voortgang!$H$26,Voortgang!$J$26,Voortgang!$L$26)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1</c:v>
                      </c:pt>
                      <c:pt idx="1">
                        <c:v>0.86494756864382638</c:v>
                      </c:pt>
                      <c:pt idx="2">
                        <c:v>0.6164831739096871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4416-4572-BDBA-AB207BB78FA4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totaal</c:v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Voortgang!$F$4:$L$4</c15:sqref>
                        </c15:fullRef>
                        <c15:formulaRef>
                          <c15:sqref>(Voortgang!$F$4,Voortgang!$H$4,Voortgang!$J$4,Voortgang!$L$4)</c15:sqref>
                        </c15:formulaRef>
                      </c:ext>
                    </c:extLst>
                    <c:strCache>
                      <c:ptCount val="4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Voortgang!$F$31:$L$31</c15:sqref>
                        </c15:fullRef>
                        <c15:formulaRef>
                          <c15:sqref>(Voortgang!$F$31,Voortgang!$H$31,Voortgang!$J$31,Voortgang!$L$31)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1</c:v>
                      </c:pt>
                      <c:pt idx="1">
                        <c:v>0.9804103211132692</c:v>
                      </c:pt>
                      <c:pt idx="2">
                        <c:v>0.9608206422265384</c:v>
                      </c:pt>
                      <c:pt idx="3">
                        <c:v>0.9412309633398076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416-4572-BDBA-AB207BB78FA4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doel scope 2</c:v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Voortgang!$F$4:$L$4</c15:sqref>
                        </c15:fullRef>
                        <c15:formulaRef>
                          <c15:sqref>(Voortgang!$F$4,Voortgang!$H$4,Voortgang!$J$4,Voortgang!$L$4)</c15:sqref>
                        </c15:formulaRef>
                      </c:ext>
                    </c:extLst>
                    <c:strCache>
                      <c:ptCount val="4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Voortgang!$F$27:$L$27</c15:sqref>
                        </c15:fullRef>
                        <c15:formulaRef>
                          <c15:sqref>(Voortgang!$F$27,Voortgang!$H$27,Voortgang!$J$27,Voortgang!$L$27)</c15:sqref>
                        </c15:formulaRef>
                      </c:ext>
                    </c:extLst>
                    <c:numCache>
                      <c:formatCode>0.0%</c:formatCode>
                      <c:ptCount val="4"/>
                      <c:pt idx="0">
                        <c:v>1</c:v>
                      </c:pt>
                      <c:pt idx="1">
                        <c:v>0.93333333333333335</c:v>
                      </c:pt>
                      <c:pt idx="2">
                        <c:v>0.8666666666666667</c:v>
                      </c:pt>
                      <c:pt idx="3" formatCode="0%">
                        <c:v>0.8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416-4572-BDBA-AB207BB78FA4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doel totaal</c:v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Voortgang!$F$4:$L$4</c15:sqref>
                        </c15:fullRef>
                        <c15:formulaRef>
                          <c15:sqref>(Voortgang!$F$4,Voortgang!$H$4,Voortgang!$J$4,Voortgang!$L$4)</c15:sqref>
                        </c15:formulaRef>
                      </c:ext>
                    </c:extLst>
                    <c:strCache>
                      <c:ptCount val="4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Voortgang!$F$31:$L$31</c15:sqref>
                        </c15:fullRef>
                        <c15:formulaRef>
                          <c15:sqref>(Voortgang!$F$31,Voortgang!$H$31,Voortgang!$J$31,Voortgang!$L$31)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1</c:v>
                      </c:pt>
                      <c:pt idx="1">
                        <c:v>0.9804103211132692</c:v>
                      </c:pt>
                      <c:pt idx="2">
                        <c:v>0.9608206422265384</c:v>
                      </c:pt>
                      <c:pt idx="3">
                        <c:v>0.9412309633398076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416-4572-BDBA-AB207BB78FA4}"/>
                  </c:ext>
                </c:extLst>
              </c15:ser>
            </c15:filteredLineSeries>
          </c:ext>
        </c:extLst>
      </c:lineChart>
      <c:catAx>
        <c:axId val="85883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07232"/>
        <c:crosses val="autoZero"/>
        <c:auto val="1"/>
        <c:lblAlgn val="ctr"/>
        <c:lblOffset val="100"/>
        <c:noMultiLvlLbl val="0"/>
      </c:catAx>
      <c:valAx>
        <c:axId val="21410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832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Verdeling scope 1 en</a:t>
            </a:r>
            <a:r>
              <a:rPr lang="nl-NL" baseline="0"/>
              <a:t> 2 emissies</a:t>
            </a:r>
            <a:endParaRPr lang="nl-NL"/>
          </a:p>
        </c:rich>
      </c:tx>
      <c:layout>
        <c:manualLayout>
          <c:xMode val="edge"/>
          <c:yMode val="edge"/>
          <c:x val="0.28353807419579224"/>
          <c:y val="3.66064214004406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'CO2-footprint 2019H1'!$E$25</c:f>
              <c:strCache>
                <c:ptCount val="1"/>
                <c:pt idx="0">
                  <c:v>categorie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6AB-4CDA-BD9E-788ED57CF7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6AB-4CDA-BD9E-788ED57CF7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6AB-4CDA-BD9E-788ED57CF7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6AB-4CDA-BD9E-788ED57CF7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6AB-4CDA-BD9E-788ED57CF7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6AB-4CDA-BD9E-788ED57CF73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6AB-4CDA-BD9E-788ED57CF73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'CO2-footprint 2019H1'!$E$26:$E$31</c:f>
              <c:strCache>
                <c:ptCount val="6"/>
                <c:pt idx="0">
                  <c:v>Gasverbruik</c:v>
                </c:pt>
                <c:pt idx="1">
                  <c:v>Elektriciteitsverbruik - grijs</c:v>
                </c:pt>
                <c:pt idx="2">
                  <c:v>Brandstofverbruik diesel</c:v>
                </c:pt>
                <c:pt idx="3">
                  <c:v>Zakelijke kilometers</c:v>
                </c:pt>
                <c:pt idx="4">
                  <c:v>Brandstofverbruik benzine</c:v>
                </c:pt>
                <c:pt idx="5">
                  <c:v>Propaan</c:v>
                </c:pt>
              </c:strCache>
            </c:strRef>
          </c:cat>
          <c:val>
            <c:numRef>
              <c:f>'CO2-footprint 2019H1'!$F$26:$F$31</c:f>
              <c:numCache>
                <c:formatCode>0.00</c:formatCode>
                <c:ptCount val="6"/>
                <c:pt idx="0">
                  <c:v>979.3904399999999</c:v>
                </c:pt>
                <c:pt idx="1">
                  <c:v>285.619708</c:v>
                </c:pt>
                <c:pt idx="2">
                  <c:v>209.59636170000002</c:v>
                </c:pt>
                <c:pt idx="3">
                  <c:v>16.786660000000001</c:v>
                </c:pt>
                <c:pt idx="4">
                  <c:v>1.2597312000000001</c:v>
                </c:pt>
                <c:pt idx="5">
                  <c:v>0.43642500000000001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6AB-4CDA-BD9E-788ED57CF73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Verdeling scope 1 en</a:t>
            </a:r>
            <a:r>
              <a:rPr lang="nl-NL" baseline="0"/>
              <a:t> 2 emissies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'CO2-footprint 2019'!$E$25</c:f>
              <c:strCache>
                <c:ptCount val="1"/>
                <c:pt idx="0">
                  <c:v>categorie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D6C-4259-A7E1-FC90DB62B2B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D6C-4259-A7E1-FC90DB62B2B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D6C-4259-A7E1-FC90DB62B2B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D6C-4259-A7E1-FC90DB62B2B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D6C-4259-A7E1-FC90DB62B2B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D6C-4259-A7E1-FC90DB62B2B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D6C-4259-A7E1-FC90DB62B2B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'CO2-footprint 2019'!$E$26:$E$31</c:f>
              <c:strCache>
                <c:ptCount val="6"/>
                <c:pt idx="0">
                  <c:v>Gasverbruik</c:v>
                </c:pt>
                <c:pt idx="1">
                  <c:v>Elektriciteitsverbruik - grijs</c:v>
                </c:pt>
                <c:pt idx="2">
                  <c:v>Brandstofverbruik diesel</c:v>
                </c:pt>
                <c:pt idx="3">
                  <c:v>Zakelijke kilometers</c:v>
                </c:pt>
                <c:pt idx="4">
                  <c:v>Brandstofverbruik benzine</c:v>
                </c:pt>
                <c:pt idx="5">
                  <c:v>Propaan</c:v>
                </c:pt>
              </c:strCache>
            </c:strRef>
          </c:cat>
          <c:val>
            <c:numRef>
              <c:f>'CO2-footprint 2019'!$F$26:$F$31</c:f>
              <c:numCache>
                <c:formatCode>0.00</c:formatCode>
                <c:ptCount val="6"/>
                <c:pt idx="0">
                  <c:v>2269.14156</c:v>
                </c:pt>
                <c:pt idx="1">
                  <c:v>599.06918500000006</c:v>
                </c:pt>
                <c:pt idx="2">
                  <c:v>447.66719784000003</c:v>
                </c:pt>
                <c:pt idx="3">
                  <c:v>33.532179999999997</c:v>
                </c:pt>
                <c:pt idx="4">
                  <c:v>9.2771935200000009</c:v>
                </c:pt>
                <c:pt idx="5">
                  <c:v>1.1195250000000001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D6C-4259-A7E1-FC90DB62B2B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Verdeling scope 1 en</a:t>
            </a:r>
            <a:r>
              <a:rPr lang="nl-NL" baseline="0"/>
              <a:t> 2 emissies</a:t>
            </a:r>
            <a:endParaRPr lang="nl-NL"/>
          </a:p>
        </c:rich>
      </c:tx>
      <c:layout>
        <c:manualLayout>
          <c:xMode val="edge"/>
          <c:yMode val="edge"/>
          <c:x val="0.28353807419579224"/>
          <c:y val="3.66064214004406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'CO2-footprint 2020H1'!$E$25</c:f>
              <c:strCache>
                <c:ptCount val="1"/>
                <c:pt idx="0">
                  <c:v>categorie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12-451D-9D4E-438C1E0D69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12-451D-9D4E-438C1E0D69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12-451D-9D4E-438C1E0D69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12-451D-9D4E-438C1E0D69E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12-451D-9D4E-438C1E0D69E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12-451D-9D4E-438C1E0D69E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712-451D-9D4E-438C1E0D69E6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'CO2-footprint 2020H1'!$E$26:$E$31</c:f>
              <c:strCache>
                <c:ptCount val="6"/>
                <c:pt idx="0">
                  <c:v>Gasverbruik</c:v>
                </c:pt>
                <c:pt idx="1">
                  <c:v>Elektriciteitsverbruik - grijs</c:v>
                </c:pt>
                <c:pt idx="2">
                  <c:v>Brandstofverbruik diesel</c:v>
                </c:pt>
                <c:pt idx="3">
                  <c:v>Zakelijke kilometers</c:v>
                </c:pt>
                <c:pt idx="4">
                  <c:v>Brandstofverbruik benzine</c:v>
                </c:pt>
                <c:pt idx="5">
                  <c:v>Propaan</c:v>
                </c:pt>
              </c:strCache>
            </c:strRef>
          </c:cat>
          <c:val>
            <c:numRef>
              <c:f>'CO2-footprint 2020H1'!$F$26:$F$31</c:f>
              <c:numCache>
                <c:formatCode>0.00</c:formatCode>
                <c:ptCount val="6"/>
                <c:pt idx="0">
                  <c:v>946.31059199999993</c:v>
                </c:pt>
                <c:pt idx="1">
                  <c:v>211.11653600000002</c:v>
                </c:pt>
                <c:pt idx="2">
                  <c:v>196.43762502000001</c:v>
                </c:pt>
                <c:pt idx="3">
                  <c:v>17.479778550000002</c:v>
                </c:pt>
                <c:pt idx="4">
                  <c:v>3.2165779199999993</c:v>
                </c:pt>
                <c:pt idx="5">
                  <c:v>0.20872500000000002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12-451D-9D4E-438C1E0D69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Verdeling CO2 emissies naar emissiestroom 2020</a:t>
            </a:r>
          </a:p>
        </c:rich>
      </c:tx>
      <c:layout>
        <c:manualLayout>
          <c:xMode val="edge"/>
          <c:yMode val="edge"/>
          <c:x val="0.1794519356697746"/>
          <c:y val="2.8353678275798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10478513493131"/>
          <c:y val="0.15887592307267337"/>
          <c:w val="0.37358705399725711"/>
          <c:h val="0.85166672183786285"/>
        </c:manualLayout>
      </c:layout>
      <c:doughnutChart>
        <c:varyColors val="1"/>
        <c:ser>
          <c:idx val="1"/>
          <c:order val="0"/>
          <c:tx>
            <c:strRef>
              <c:f>'CO2-footprint 2020'!$E$25</c:f>
              <c:strCache>
                <c:ptCount val="1"/>
                <c:pt idx="0">
                  <c:v>categorie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57-4E90-AA60-9E8D427E742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57-4E90-AA60-9E8D427E742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357-4E90-AA60-9E8D427E742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357-4E90-AA60-9E8D427E742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357-4E90-AA60-9E8D427E742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357-4E90-AA60-9E8D427E742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357-4E90-AA60-9E8D427E742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'CO2-footprint 2020'!$E$26:$E$31</c:f>
              <c:strCache>
                <c:ptCount val="6"/>
                <c:pt idx="0">
                  <c:v>Gasverbruik</c:v>
                </c:pt>
                <c:pt idx="1">
                  <c:v>Elektriciteitsverbruik - grijs</c:v>
                </c:pt>
                <c:pt idx="2">
                  <c:v>Brandstofverbruik diesel</c:v>
                </c:pt>
                <c:pt idx="3">
                  <c:v>Zakelijke kilometers</c:v>
                </c:pt>
                <c:pt idx="4">
                  <c:v>Brandstofverbruik benzine</c:v>
                </c:pt>
                <c:pt idx="5">
                  <c:v>Propaan</c:v>
                </c:pt>
              </c:strCache>
            </c:strRef>
          </c:cat>
          <c:val>
            <c:numRef>
              <c:f>'CO2-footprint 2020'!$F$26:$F$31</c:f>
              <c:numCache>
                <c:formatCode>0.00</c:formatCode>
                <c:ptCount val="6"/>
                <c:pt idx="0">
                  <c:v>2554.8528359999996</c:v>
                </c:pt>
                <c:pt idx="1">
                  <c:v>504.30812400000008</c:v>
                </c:pt>
                <c:pt idx="2">
                  <c:v>408.04973365000001</c:v>
                </c:pt>
                <c:pt idx="3">
                  <c:v>37.886569500000007</c:v>
                </c:pt>
                <c:pt idx="4">
                  <c:v>6.2329027200000011</c:v>
                </c:pt>
                <c:pt idx="5">
                  <c:v>0.43642500000000001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357-4E90-AA60-9E8D427E742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Voortgang CO2-reductie</a:t>
            </a:r>
          </a:p>
          <a:p>
            <a:pPr>
              <a:defRPr b="1"/>
            </a:pPr>
            <a:r>
              <a:rPr lang="en-GB" b="1"/>
              <a:t>scope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v>scope 2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Voortgang!$F$4:$L$4</c15:sqref>
                  </c15:fullRef>
                </c:ext>
              </c:extLst>
              <c:f>(Voortgang!$F$4,Voortgang!$H$4,Voortgang!$J$4,Voortgang!$L$4)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Voortgang!$F$26:$L$26</c15:sqref>
                  </c15:fullRef>
                </c:ext>
              </c:extLst>
              <c:f>(Voortgang!$F$26,Voortgang!$H$26,Voortgang!$J$26,Voortgang!$L$26)</c:f>
              <c:numCache>
                <c:formatCode>0%</c:formatCode>
                <c:ptCount val="4"/>
                <c:pt idx="0">
                  <c:v>1</c:v>
                </c:pt>
                <c:pt idx="1">
                  <c:v>0.86494756864382638</c:v>
                </c:pt>
                <c:pt idx="2">
                  <c:v>0.6164831739096871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3804-41D1-A530-768CD9AED843}"/>
            </c:ext>
          </c:extLst>
        </c:ser>
        <c:ser>
          <c:idx val="4"/>
          <c:order val="4"/>
          <c:tx>
            <c:v>doel scope 2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Voortgang!$F$4:$L$4</c15:sqref>
                  </c15:fullRef>
                </c:ext>
              </c:extLst>
              <c:f>(Voortgang!$F$4,Voortgang!$H$4,Voortgang!$J$4,Voortgang!$L$4)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Voortgang!$F$27:$L$27</c15:sqref>
                  </c15:fullRef>
                </c:ext>
              </c:extLst>
              <c:f>(Voortgang!$F$27,Voortgang!$H$27,Voortgang!$J$27,Voortgang!$L$27)</c:f>
              <c:numCache>
                <c:formatCode>0.0%</c:formatCode>
                <c:ptCount val="4"/>
                <c:pt idx="0">
                  <c:v>1</c:v>
                </c:pt>
                <c:pt idx="1">
                  <c:v>0.93333333333333335</c:v>
                </c:pt>
                <c:pt idx="2">
                  <c:v>0.8666666666666667</c:v>
                </c:pt>
                <c:pt idx="3" formatCode="0%">
                  <c:v>0.8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3804-41D1-A530-768CD9AED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8832336"/>
        <c:axId val="21410723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scope 1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Voortgang!$F$4:$L$4</c15:sqref>
                        </c15:fullRef>
                        <c15:formulaRef>
                          <c15:sqref>(Voortgang!$F$4,Voortgang!$H$4,Voortgang!$J$4,Voortgang!$L$4)</c15:sqref>
                        </c15:formulaRef>
                      </c:ext>
                    </c:extLst>
                    <c:strCache>
                      <c:ptCount val="4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Voortgang!$F$22:$L$22</c15:sqref>
                        </c15:fullRef>
                        <c15:formulaRef>
                          <c15:sqref>(Voortgang!$F$22,Voortgang!$H$22,Voortgang!$J$22,Voortgang!$L$22)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1</c:v>
                      </c:pt>
                      <c:pt idx="1">
                        <c:v>0.92415068942273415</c:v>
                      </c:pt>
                      <c:pt idx="2">
                        <c:v>0.85198360589067279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3804-41D1-A530-768CD9AED843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v>doel scope 1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Voortgang!$F$4:$L$4</c15:sqref>
                        </c15:fullRef>
                        <c15:formulaRef>
                          <c15:sqref>(Voortgang!$F$4,Voortgang!$H$4,Voortgang!$J$4,Voortgang!$L$4)</c15:sqref>
                        </c15:formulaRef>
                      </c:ext>
                    </c:extLst>
                    <c:strCache>
                      <c:ptCount val="4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Voortgang!$F$23:$L$23</c15:sqref>
                        </c15:fullRef>
                        <c15:formulaRef>
                          <c15:sqref>(Voortgang!$F$23,Voortgang!$H$23,Voortgang!$J$23,Voortgang!$L$23)</c15:sqref>
                        </c15:formulaRef>
                      </c:ext>
                    </c:extLst>
                    <c:numCache>
                      <c:formatCode>0.0%</c:formatCode>
                      <c:ptCount val="4"/>
                      <c:pt idx="0">
                        <c:v>1</c:v>
                      </c:pt>
                      <c:pt idx="1">
                        <c:v>0.96666666666666667</c:v>
                      </c:pt>
                      <c:pt idx="2">
                        <c:v>0.93333333333333335</c:v>
                      </c:pt>
                      <c:pt idx="3" formatCode="0%">
                        <c:v>0.9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804-41D1-A530-768CD9AED843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totaal</c:v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Voortgang!$F$4:$L$4</c15:sqref>
                        </c15:fullRef>
                        <c15:formulaRef>
                          <c15:sqref>(Voortgang!$F$4,Voortgang!$H$4,Voortgang!$J$4,Voortgang!$L$4)</c15:sqref>
                        </c15:formulaRef>
                      </c:ext>
                    </c:extLst>
                    <c:strCache>
                      <c:ptCount val="4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Voortgang!$F$31:$L$31</c15:sqref>
                        </c15:fullRef>
                        <c15:formulaRef>
                          <c15:sqref>(Voortgang!$F$31,Voortgang!$H$31,Voortgang!$J$31,Voortgang!$L$31)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1</c:v>
                      </c:pt>
                      <c:pt idx="1">
                        <c:v>0.9804103211132692</c:v>
                      </c:pt>
                      <c:pt idx="2">
                        <c:v>0.9608206422265384</c:v>
                      </c:pt>
                      <c:pt idx="3">
                        <c:v>0.9412309633398076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804-41D1-A530-768CD9AED843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doel totaal</c:v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Voortgang!$F$4:$L$4</c15:sqref>
                        </c15:fullRef>
                        <c15:formulaRef>
                          <c15:sqref>(Voortgang!$F$4,Voortgang!$H$4,Voortgang!$J$4,Voortgang!$L$4)</c15:sqref>
                        </c15:formulaRef>
                      </c:ext>
                    </c:extLst>
                    <c:strCache>
                      <c:ptCount val="4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Voortgang!$F$31:$L$31</c15:sqref>
                        </c15:fullRef>
                        <c15:formulaRef>
                          <c15:sqref>(Voortgang!$F$31,Voortgang!$H$31,Voortgang!$J$31,Voortgang!$L$31)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1</c:v>
                      </c:pt>
                      <c:pt idx="1">
                        <c:v>0.9804103211132692</c:v>
                      </c:pt>
                      <c:pt idx="2">
                        <c:v>0.9608206422265384</c:v>
                      </c:pt>
                      <c:pt idx="3">
                        <c:v>0.9412309633398076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804-41D1-A530-768CD9AED843}"/>
                  </c:ext>
                </c:extLst>
              </c15:ser>
            </c15:filteredLineSeries>
          </c:ext>
        </c:extLst>
      </c:lineChart>
      <c:catAx>
        <c:axId val="85883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07232"/>
        <c:crosses val="autoZero"/>
        <c:auto val="1"/>
        <c:lblAlgn val="ctr"/>
        <c:lblOffset val="100"/>
        <c:noMultiLvlLbl val="0"/>
      </c:catAx>
      <c:valAx>
        <c:axId val="21410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832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Voortgang CO2-reductie</a:t>
            </a:r>
          </a:p>
          <a:p>
            <a:pPr>
              <a:defRPr b="1"/>
            </a:pPr>
            <a:r>
              <a:rPr lang="en-GB" b="1"/>
              <a:t>scope totaal</a:t>
            </a:r>
          </a:p>
        </c:rich>
      </c:tx>
      <c:layout>
        <c:manualLayout>
          <c:xMode val="edge"/>
          <c:yMode val="edge"/>
          <c:x val="0.24685290200915813"/>
          <c:y val="1.06060568100488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v>totaal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Voortgang!$F$4:$L$4</c15:sqref>
                  </c15:fullRef>
                </c:ext>
              </c:extLst>
              <c:f>(Voortgang!$F$4,Voortgang!$H$4,Voortgang!$J$4,Voortgang!$L$4)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Voortgang!$F$30:$L$30</c15:sqref>
                  </c15:fullRef>
                </c:ext>
              </c:extLst>
              <c:f>(Voortgang!$F$30,Voortgang!$H$30,Voortgang!$J$30,Voortgang!$L$30)</c:f>
              <c:numCache>
                <c:formatCode>0%</c:formatCode>
                <c:ptCount val="4"/>
                <c:pt idx="0">
                  <c:v>1</c:v>
                </c:pt>
                <c:pt idx="1">
                  <c:v>0.91070575307183932</c:v>
                </c:pt>
                <c:pt idx="2">
                  <c:v>0.8059384481955093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19EC-4AE9-9930-A4A322A7AFDE}"/>
            </c:ext>
          </c:extLst>
        </c:ser>
        <c:ser>
          <c:idx val="5"/>
          <c:order val="5"/>
          <c:tx>
            <c:v>doel totaal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Voortgang!$F$4:$L$4</c15:sqref>
                  </c15:fullRef>
                </c:ext>
              </c:extLst>
              <c:f>(Voortgang!$F$4,Voortgang!$H$4,Voortgang!$J$4,Voortgang!$L$4)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Voortgang!$F$31:$L$31</c15:sqref>
                  </c15:fullRef>
                </c:ext>
              </c:extLst>
              <c:f>(Voortgang!$F$31,Voortgang!$H$31,Voortgang!$J$31,Voortgang!$L$31)</c:f>
              <c:numCache>
                <c:formatCode>0%</c:formatCode>
                <c:ptCount val="4"/>
                <c:pt idx="0">
                  <c:v>1</c:v>
                </c:pt>
                <c:pt idx="1">
                  <c:v>0.9804103211132692</c:v>
                </c:pt>
                <c:pt idx="2">
                  <c:v>0.9608206422265384</c:v>
                </c:pt>
                <c:pt idx="3">
                  <c:v>0.9412309633398076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19EC-4AE9-9930-A4A322A7A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8832336"/>
        <c:axId val="21410723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scope 1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Voortgang!$F$4:$L$4</c15:sqref>
                        </c15:fullRef>
                        <c15:formulaRef>
                          <c15:sqref>(Voortgang!$F$4,Voortgang!$H$4,Voortgang!$J$4,Voortgang!$L$4)</c15:sqref>
                        </c15:formulaRef>
                      </c:ext>
                    </c:extLst>
                    <c:strCache>
                      <c:ptCount val="4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Voortgang!$F$22:$L$22</c15:sqref>
                        </c15:fullRef>
                        <c15:formulaRef>
                          <c15:sqref>(Voortgang!$F$22,Voortgang!$H$22,Voortgang!$J$22,Voortgang!$L$22)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1</c:v>
                      </c:pt>
                      <c:pt idx="1">
                        <c:v>0.92415068942273415</c:v>
                      </c:pt>
                      <c:pt idx="2">
                        <c:v>0.85198360589067279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19EC-4AE9-9930-A4A322A7AFDE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v>doel scope 1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Voortgang!$F$4:$L$4</c15:sqref>
                        </c15:fullRef>
                        <c15:formulaRef>
                          <c15:sqref>(Voortgang!$F$4,Voortgang!$H$4,Voortgang!$J$4,Voortgang!$L$4)</c15:sqref>
                        </c15:formulaRef>
                      </c:ext>
                    </c:extLst>
                    <c:strCache>
                      <c:ptCount val="4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Voortgang!$F$23:$L$23</c15:sqref>
                        </c15:fullRef>
                        <c15:formulaRef>
                          <c15:sqref>(Voortgang!$F$23,Voortgang!$H$23,Voortgang!$J$23,Voortgang!$L$23)</c15:sqref>
                        </c15:formulaRef>
                      </c:ext>
                    </c:extLst>
                    <c:numCache>
                      <c:formatCode>0.0%</c:formatCode>
                      <c:ptCount val="4"/>
                      <c:pt idx="0">
                        <c:v>1</c:v>
                      </c:pt>
                      <c:pt idx="1">
                        <c:v>0.96666666666666667</c:v>
                      </c:pt>
                      <c:pt idx="2">
                        <c:v>0.93333333333333335</c:v>
                      </c:pt>
                      <c:pt idx="3" formatCode="0%">
                        <c:v>0.9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9EC-4AE9-9930-A4A322A7AFDE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scope 2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Voortgang!$F$4:$L$4</c15:sqref>
                        </c15:fullRef>
                        <c15:formulaRef>
                          <c15:sqref>(Voortgang!$F$4,Voortgang!$H$4,Voortgang!$J$4,Voortgang!$L$4)</c15:sqref>
                        </c15:formulaRef>
                      </c:ext>
                    </c:extLst>
                    <c:strCache>
                      <c:ptCount val="4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Voortgang!$F$26:$L$26</c15:sqref>
                        </c15:fullRef>
                        <c15:formulaRef>
                          <c15:sqref>(Voortgang!$F$26,Voortgang!$H$26,Voortgang!$J$26,Voortgang!$L$26)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1</c:v>
                      </c:pt>
                      <c:pt idx="1">
                        <c:v>0.86494756864382638</c:v>
                      </c:pt>
                      <c:pt idx="2">
                        <c:v>0.6164831739096871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9EC-4AE9-9930-A4A322A7AFD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doel scope 2</c:v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Voortgang!$F$4:$L$4</c15:sqref>
                        </c15:fullRef>
                        <c15:formulaRef>
                          <c15:sqref>(Voortgang!$F$4,Voortgang!$H$4,Voortgang!$J$4,Voortgang!$L$4)</c15:sqref>
                        </c15:formulaRef>
                      </c:ext>
                    </c:extLst>
                    <c:strCache>
                      <c:ptCount val="4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Voortgang!$F$27:$L$27</c15:sqref>
                        </c15:fullRef>
                        <c15:formulaRef>
                          <c15:sqref>(Voortgang!$F$27,Voortgang!$H$27,Voortgang!$J$27,Voortgang!$L$27)</c15:sqref>
                        </c15:formulaRef>
                      </c:ext>
                    </c:extLst>
                    <c:numCache>
                      <c:formatCode>0.0%</c:formatCode>
                      <c:ptCount val="4"/>
                      <c:pt idx="0">
                        <c:v>1</c:v>
                      </c:pt>
                      <c:pt idx="1">
                        <c:v>0.93333333333333335</c:v>
                      </c:pt>
                      <c:pt idx="2">
                        <c:v>0.8666666666666667</c:v>
                      </c:pt>
                      <c:pt idx="3" formatCode="0%">
                        <c:v>0.8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9EC-4AE9-9930-A4A322A7AFDE}"/>
                  </c:ext>
                </c:extLst>
              </c15:ser>
            </c15:filteredLineSeries>
          </c:ext>
        </c:extLst>
      </c:lineChart>
      <c:catAx>
        <c:axId val="85883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07232"/>
        <c:crosses val="autoZero"/>
        <c:auto val="1"/>
        <c:lblAlgn val="ctr"/>
        <c:lblOffset val="100"/>
        <c:noMultiLvlLbl val="0"/>
      </c:catAx>
      <c:valAx>
        <c:axId val="21410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832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energieverbruik bouwplaatsen en productielocaties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'Voortgang energie'!$S$4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'Voortgang energie'!$N$5:$O$13</c15:sqref>
                  </c15:fullRef>
                </c:ext>
              </c:extLst>
              <c:f>('Voortgang energie'!$N$5:$O$8,'Voortgang energie'!$N$11:$O$12)</c:f>
              <c:multiLvlStrCache>
                <c:ptCount val="6"/>
                <c:lvl>
                  <c:pt idx="0">
                    <c:v>m3</c:v>
                  </c:pt>
                  <c:pt idx="1">
                    <c:v>ltr</c:v>
                  </c:pt>
                  <c:pt idx="2">
                    <c:v>ltr</c:v>
                  </c:pt>
                  <c:pt idx="3">
                    <c:v>ltr</c:v>
                  </c:pt>
                  <c:pt idx="4">
                    <c:v>kWh</c:v>
                  </c:pt>
                  <c:pt idx="5">
                    <c:v>kWh</c:v>
                  </c:pt>
                </c:lvl>
                <c:lvl>
                  <c:pt idx="0">
                    <c:v>Gasverbruik</c:v>
                  </c:pt>
                  <c:pt idx="1">
                    <c:v>Brandstofverbruik wagenpark (diesel)</c:v>
                  </c:pt>
                  <c:pt idx="2">
                    <c:v>Brandstofverbruik wagenpark (benzine)</c:v>
                  </c:pt>
                  <c:pt idx="3">
                    <c:v>Propaan</c:v>
                  </c:pt>
                  <c:pt idx="4">
                    <c:v>Elektraverbruik - grijs</c:v>
                  </c:pt>
                  <c:pt idx="5">
                    <c:v>Elektraverbruik - groen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energie'!$S$5:$S$13</c15:sqref>
                  </c15:fullRef>
                </c:ext>
              </c:extLst>
              <c:f>('Voortgang energie'!$S$5:$S$8,'Voortgang energie'!$S$11:$S$12)</c:f>
              <c:numCache>
                <c:formatCode>_-* #,##0.00_-;\-* #,##0.00_-;_-* "-"??_-;_-@_-</c:formatCode>
                <c:ptCount val="6"/>
                <c:pt idx="0">
                  <c:v>1168760</c:v>
                </c:pt>
                <c:pt idx="1">
                  <c:v>129821.53999999998</c:v>
                </c:pt>
                <c:pt idx="2">
                  <c:v>2034.2999999999997</c:v>
                </c:pt>
                <c:pt idx="3">
                  <c:v>605</c:v>
                </c:pt>
                <c:pt idx="4">
                  <c:v>789852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68-4020-A724-D2C4E1B95986}"/>
            </c:ext>
          </c:extLst>
        </c:ser>
        <c:ser>
          <c:idx val="5"/>
          <c:order val="5"/>
          <c:tx>
            <c:strRef>
              <c:f>'Voortgang energie'!$U$4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'Voortgang energie'!$N$5:$O$13</c15:sqref>
                  </c15:fullRef>
                </c:ext>
              </c:extLst>
              <c:f>('Voortgang energie'!$N$5:$O$8,'Voortgang energie'!$N$11:$O$12)</c:f>
              <c:multiLvlStrCache>
                <c:ptCount val="6"/>
                <c:lvl>
                  <c:pt idx="0">
                    <c:v>m3</c:v>
                  </c:pt>
                  <c:pt idx="1">
                    <c:v>ltr</c:v>
                  </c:pt>
                  <c:pt idx="2">
                    <c:v>ltr</c:v>
                  </c:pt>
                  <c:pt idx="3">
                    <c:v>ltr</c:v>
                  </c:pt>
                  <c:pt idx="4">
                    <c:v>kWh</c:v>
                  </c:pt>
                  <c:pt idx="5">
                    <c:v>kWh</c:v>
                  </c:pt>
                </c:lvl>
                <c:lvl>
                  <c:pt idx="0">
                    <c:v>Gasverbruik</c:v>
                  </c:pt>
                  <c:pt idx="1">
                    <c:v>Brandstofverbruik wagenpark (diesel)</c:v>
                  </c:pt>
                  <c:pt idx="2">
                    <c:v>Brandstofverbruik wagenpark (benzine)</c:v>
                  </c:pt>
                  <c:pt idx="3">
                    <c:v>Propaan</c:v>
                  </c:pt>
                  <c:pt idx="4">
                    <c:v>Elektraverbruik - grijs</c:v>
                  </c:pt>
                  <c:pt idx="5">
                    <c:v>Elektraverbruik - groen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energie'!$U$5:$U$13</c15:sqref>
                  </c15:fullRef>
                </c:ext>
              </c:extLst>
              <c:f>('Voortgang energie'!$U$5:$U$8,'Voortgang energie'!$U$11:$U$12)</c:f>
              <c:numCache>
                <c:formatCode>_-* #,##0.00_-;\-* #,##0.00_-;_-* "-"??_-;_-@_-</c:formatCode>
                <c:ptCount val="6"/>
                <c:pt idx="0">
                  <c:v>1164965</c:v>
                </c:pt>
                <c:pt idx="1">
                  <c:v>135287.76</c:v>
                </c:pt>
                <c:pt idx="2">
                  <c:v>3216.78</c:v>
                </c:pt>
                <c:pt idx="3">
                  <c:v>649</c:v>
                </c:pt>
                <c:pt idx="4">
                  <c:v>747523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168-4020-A724-D2C4E1B95986}"/>
            </c:ext>
          </c:extLst>
        </c:ser>
        <c:ser>
          <c:idx val="7"/>
          <c:order val="7"/>
          <c:tx>
            <c:strRef>
              <c:f>'Voortgang energie'!$W$4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'Voortgang energie'!$N$5:$O$13</c15:sqref>
                  </c15:fullRef>
                </c:ext>
              </c:extLst>
              <c:f>('Voortgang energie'!$N$5:$O$8,'Voortgang energie'!$N$11:$O$12)</c:f>
              <c:multiLvlStrCache>
                <c:ptCount val="6"/>
                <c:lvl>
                  <c:pt idx="0">
                    <c:v>m3</c:v>
                  </c:pt>
                  <c:pt idx="1">
                    <c:v>ltr</c:v>
                  </c:pt>
                  <c:pt idx="2">
                    <c:v>ltr</c:v>
                  </c:pt>
                  <c:pt idx="3">
                    <c:v>ltr</c:v>
                  </c:pt>
                  <c:pt idx="4">
                    <c:v>kWh</c:v>
                  </c:pt>
                  <c:pt idx="5">
                    <c:v>kWh</c:v>
                  </c:pt>
                </c:lvl>
                <c:lvl>
                  <c:pt idx="0">
                    <c:v>Gasverbruik</c:v>
                  </c:pt>
                  <c:pt idx="1">
                    <c:v>Brandstofverbruik wagenpark (diesel)</c:v>
                  </c:pt>
                  <c:pt idx="2">
                    <c:v>Brandstofverbruik wagenpark (benzine)</c:v>
                  </c:pt>
                  <c:pt idx="3">
                    <c:v>Propaan</c:v>
                  </c:pt>
                  <c:pt idx="4">
                    <c:v>Elektraverbruik - grijs</c:v>
                  </c:pt>
                  <c:pt idx="5">
                    <c:v>Elektraverbruik - groen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energie'!$W$5:$W$13</c15:sqref>
                  </c15:fullRef>
                </c:ext>
              </c:extLst>
              <c:f>('Voortgang energie'!$W$5:$W$8,'Voortgang energie'!$W$11:$W$12)</c:f>
              <c:numCache>
                <c:formatCode>_-* #,##0.00_-;\-* #,##0.00_-;_-* "-"??_-;_-@_-</c:formatCode>
                <c:ptCount val="6"/>
                <c:pt idx="0">
                  <c:v>1330528</c:v>
                </c:pt>
                <c:pt idx="1">
                  <c:v>125053.55</c:v>
                </c:pt>
                <c:pt idx="2">
                  <c:v>2238.8300000000004</c:v>
                </c:pt>
                <c:pt idx="3">
                  <c:v>253</c:v>
                </c:pt>
                <c:pt idx="4">
                  <c:v>734400</c:v>
                </c:pt>
                <c:pt idx="5">
                  <c:v>287990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168-4020-A724-D2C4E1B95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841488"/>
        <c:axId val="5118447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'Voortgang energie'!$P$4</c15:sqref>
                        </c15:formulaRef>
                      </c:ext>
                    </c:extLst>
                    <c:strCache>
                      <c:ptCount val="1"/>
                      <c:pt idx="0">
                        <c:v>2017H1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ullRef>
                          <c15:sqref>'Voortgang energie'!$N$5:$O$13</c15:sqref>
                        </c15:fullRef>
                        <c15:formulaRef>
                          <c15:sqref>('Voortgang energie'!$N$5:$O$8,'Voortgang energie'!$N$11:$O$12)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m3</c:v>
                        </c:pt>
                        <c:pt idx="1">
                          <c:v>ltr</c:v>
                        </c:pt>
                        <c:pt idx="2">
                          <c:v>ltr</c:v>
                        </c:pt>
                        <c:pt idx="3">
                          <c:v>ltr</c:v>
                        </c:pt>
                        <c:pt idx="4">
                          <c:v>kWh</c:v>
                        </c:pt>
                        <c:pt idx="5">
                          <c:v>kWh</c:v>
                        </c:pt>
                      </c:lvl>
                      <c:lvl>
                        <c:pt idx="0">
                          <c:v>Gasverbruik</c:v>
                        </c:pt>
                        <c:pt idx="1">
                          <c:v>Brandstofverbruik wagenpark (diesel)</c:v>
                        </c:pt>
                        <c:pt idx="2">
                          <c:v>Brandstofverbruik wagenpark (benzine)</c:v>
                        </c:pt>
                        <c:pt idx="3">
                          <c:v>Propaan</c:v>
                        </c:pt>
                        <c:pt idx="4">
                          <c:v>Elektraverbruik - grijs</c:v>
                        </c:pt>
                        <c:pt idx="5">
                          <c:v>Elektraverbruik - groen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'Voortgang energie'!$P$5:$P$13</c15:sqref>
                        </c15:fullRef>
                        <c15:formulaRef>
                          <c15:sqref>('Voortgang energie'!$P$5:$P$8,'Voortgang energie'!$P$11:$P$12)</c15:sqref>
                        </c15:formulaRef>
                      </c:ext>
                    </c:extLst>
                    <c:numCache>
                      <c:formatCode>_-* #,##0.00_-;\-* #,##0.00_-;_-* "-"??_-;_-@_-</c:formatCode>
                      <c:ptCount val="6"/>
                      <c:pt idx="0">
                        <c:v>615287</c:v>
                      </c:pt>
                      <c:pt idx="1">
                        <c:v>64875.76</c:v>
                      </c:pt>
                      <c:pt idx="2">
                        <c:v>1325.92</c:v>
                      </c:pt>
                      <c:pt idx="3">
                        <c:v>286</c:v>
                      </c:pt>
                      <c:pt idx="4">
                        <c:v>473889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168-4020-A724-D2C4E1B9598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energie'!$Q$4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'Voortgang energie'!$N$5:$O$13</c15:sqref>
                        </c15:fullRef>
                        <c15:formulaRef>
                          <c15:sqref>('Voortgang energie'!$N$5:$O$8,'Voortgang energie'!$N$11:$O$12)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m3</c:v>
                        </c:pt>
                        <c:pt idx="1">
                          <c:v>ltr</c:v>
                        </c:pt>
                        <c:pt idx="2">
                          <c:v>ltr</c:v>
                        </c:pt>
                        <c:pt idx="3">
                          <c:v>ltr</c:v>
                        </c:pt>
                        <c:pt idx="4">
                          <c:v>kWh</c:v>
                        </c:pt>
                        <c:pt idx="5">
                          <c:v>kWh</c:v>
                        </c:pt>
                      </c:lvl>
                      <c:lvl>
                        <c:pt idx="0">
                          <c:v>Gasverbruik</c:v>
                        </c:pt>
                        <c:pt idx="1">
                          <c:v>Brandstofverbruik wagenpark (diesel)</c:v>
                        </c:pt>
                        <c:pt idx="2">
                          <c:v>Brandstofverbruik wagenpark (benzine)</c:v>
                        </c:pt>
                        <c:pt idx="3">
                          <c:v>Propaan</c:v>
                        </c:pt>
                        <c:pt idx="4">
                          <c:v>Elektraverbruik - grijs</c:v>
                        </c:pt>
                        <c:pt idx="5">
                          <c:v>Elektraverbruik - groen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energie'!$Q$5:$Q$13</c15:sqref>
                        </c15:fullRef>
                        <c15:formulaRef>
                          <c15:sqref>('Voortgang energie'!$Q$5:$Q$8,'Voortgang energie'!$Q$11:$Q$12)</c15:sqref>
                        </c15:formulaRef>
                      </c:ext>
                    </c:extLst>
                    <c:numCache>
                      <c:formatCode>_-* #,##0.00_-;\-* #,##0.00_-;_-* "-"??_-;_-@_-</c:formatCode>
                      <c:ptCount val="6"/>
                      <c:pt idx="0">
                        <c:v>1927682</c:v>
                      </c:pt>
                      <c:pt idx="1">
                        <c:v>135356.01</c:v>
                      </c:pt>
                      <c:pt idx="2">
                        <c:v>2236.71</c:v>
                      </c:pt>
                      <c:pt idx="3">
                        <c:v>671</c:v>
                      </c:pt>
                      <c:pt idx="4">
                        <c:v>992444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168-4020-A724-D2C4E1B9598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energie'!$R$4</c15:sqref>
                        </c15:formulaRef>
                      </c:ext>
                    </c:extLst>
                    <c:strCache>
                      <c:ptCount val="1"/>
                      <c:pt idx="0">
                        <c:v>2018H1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'Voortgang energie'!$N$5:$O$13</c15:sqref>
                        </c15:fullRef>
                        <c15:formulaRef>
                          <c15:sqref>('Voortgang energie'!$N$5:$O$8,'Voortgang energie'!$N$11:$O$12)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m3</c:v>
                        </c:pt>
                        <c:pt idx="1">
                          <c:v>ltr</c:v>
                        </c:pt>
                        <c:pt idx="2">
                          <c:v>ltr</c:v>
                        </c:pt>
                        <c:pt idx="3">
                          <c:v>ltr</c:v>
                        </c:pt>
                        <c:pt idx="4">
                          <c:v>kWh</c:v>
                        </c:pt>
                        <c:pt idx="5">
                          <c:v>kWh</c:v>
                        </c:pt>
                      </c:lvl>
                      <c:lvl>
                        <c:pt idx="0">
                          <c:v>Gasverbruik</c:v>
                        </c:pt>
                        <c:pt idx="1">
                          <c:v>Brandstofverbruik wagenpark (diesel)</c:v>
                        </c:pt>
                        <c:pt idx="2">
                          <c:v>Brandstofverbruik wagenpark (benzine)</c:v>
                        </c:pt>
                        <c:pt idx="3">
                          <c:v>Propaan</c:v>
                        </c:pt>
                        <c:pt idx="4">
                          <c:v>Elektraverbruik - grijs</c:v>
                        </c:pt>
                        <c:pt idx="5">
                          <c:v>Elektraverbruik - groen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energie'!$R$5:$R$13</c15:sqref>
                        </c15:fullRef>
                        <c15:formulaRef>
                          <c15:sqref>('Voortgang energie'!$R$5:$R$8,'Voortgang energie'!$R$11:$R$12)</c15:sqref>
                        </c15:formulaRef>
                      </c:ext>
                    </c:extLst>
                    <c:numCache>
                      <c:formatCode>_-* #,##0.00_-;\-* #,##0.00_-;_-* "-"??_-;_-@_-</c:formatCode>
                      <c:ptCount val="6"/>
                      <c:pt idx="0">
                        <c:v>538633</c:v>
                      </c:pt>
                      <c:pt idx="1">
                        <c:v>63076.710000000006</c:v>
                      </c:pt>
                      <c:pt idx="2">
                        <c:v>1255.3899999999999</c:v>
                      </c:pt>
                      <c:pt idx="3">
                        <c:v>220</c:v>
                      </c:pt>
                      <c:pt idx="4">
                        <c:v>382979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168-4020-A724-D2C4E1B9598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energie'!$T$4</c15:sqref>
                        </c15:formulaRef>
                      </c:ext>
                    </c:extLst>
                    <c:strCache>
                      <c:ptCount val="1"/>
                      <c:pt idx="0">
                        <c:v>2019H1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'Voortgang energie'!$N$5:$O$13</c15:sqref>
                        </c15:fullRef>
                        <c15:formulaRef>
                          <c15:sqref>('Voortgang energie'!$N$5:$O$8,'Voortgang energie'!$N$11:$O$12)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m3</c:v>
                        </c:pt>
                        <c:pt idx="1">
                          <c:v>ltr</c:v>
                        </c:pt>
                        <c:pt idx="2">
                          <c:v>ltr</c:v>
                        </c:pt>
                        <c:pt idx="3">
                          <c:v>ltr</c:v>
                        </c:pt>
                        <c:pt idx="4">
                          <c:v>kWh</c:v>
                        </c:pt>
                        <c:pt idx="5">
                          <c:v>kWh</c:v>
                        </c:pt>
                      </c:lvl>
                      <c:lvl>
                        <c:pt idx="0">
                          <c:v>Gasverbruik</c:v>
                        </c:pt>
                        <c:pt idx="1">
                          <c:v>Brandstofverbruik wagenpark (diesel)</c:v>
                        </c:pt>
                        <c:pt idx="2">
                          <c:v>Brandstofverbruik wagenpark (benzine)</c:v>
                        </c:pt>
                        <c:pt idx="3">
                          <c:v>Propaan</c:v>
                        </c:pt>
                        <c:pt idx="4">
                          <c:v>Elektraverbruik - grijs</c:v>
                        </c:pt>
                        <c:pt idx="5">
                          <c:v>Elektraverbruik - groen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energie'!$T$5:$T$13</c15:sqref>
                        </c15:fullRef>
                        <c15:formulaRef>
                          <c15:sqref>('Voortgang energie'!$T$5:$T$8,'Voortgang energie'!$T$11:$T$12)</c15:sqref>
                        </c15:formulaRef>
                      </c:ext>
                    </c:extLst>
                    <c:numCache>
                      <c:formatCode>_-* #,##0.00_-;\-* #,##0.00_-;_-* "-"??_-;_-@_-</c:formatCode>
                      <c:ptCount val="6"/>
                      <c:pt idx="0">
                        <c:v>497735</c:v>
                      </c:pt>
                      <c:pt idx="1">
                        <c:v>63341.299999999996</c:v>
                      </c:pt>
                      <c:pt idx="2">
                        <c:v>436.8</c:v>
                      </c:pt>
                      <c:pt idx="3">
                        <c:v>253</c:v>
                      </c:pt>
                      <c:pt idx="4">
                        <c:v>346221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168-4020-A724-D2C4E1B95986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energie'!$V$4</c15:sqref>
                        </c15:formulaRef>
                      </c:ext>
                    </c:extLst>
                    <c:strCache>
                      <c:ptCount val="1"/>
                      <c:pt idx="0">
                        <c:v>2020H1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'Voortgang energie'!$N$5:$O$13</c15:sqref>
                        </c15:fullRef>
                        <c15:formulaRef>
                          <c15:sqref>('Voortgang energie'!$N$5:$O$8,'Voortgang energie'!$N$11:$O$12)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m3</c:v>
                        </c:pt>
                        <c:pt idx="1">
                          <c:v>ltr</c:v>
                        </c:pt>
                        <c:pt idx="2">
                          <c:v>ltr</c:v>
                        </c:pt>
                        <c:pt idx="3">
                          <c:v>ltr</c:v>
                        </c:pt>
                        <c:pt idx="4">
                          <c:v>kWh</c:v>
                        </c:pt>
                        <c:pt idx="5">
                          <c:v>kWh</c:v>
                        </c:pt>
                      </c:lvl>
                      <c:lvl>
                        <c:pt idx="0">
                          <c:v>Gasverbruik</c:v>
                        </c:pt>
                        <c:pt idx="1">
                          <c:v>Brandstofverbruik wagenpark (diesel)</c:v>
                        </c:pt>
                        <c:pt idx="2">
                          <c:v>Brandstofverbruik wagenpark (benzine)</c:v>
                        </c:pt>
                        <c:pt idx="3">
                          <c:v>Propaan</c:v>
                        </c:pt>
                        <c:pt idx="4">
                          <c:v>Elektraverbruik - grijs</c:v>
                        </c:pt>
                        <c:pt idx="5">
                          <c:v>Elektraverbruik - groen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energie'!$V$5:$V$13</c15:sqref>
                        </c15:fullRef>
                        <c15:formulaRef>
                          <c15:sqref>('Voortgang energie'!$V$5:$V$8,'Voortgang energie'!$V$11:$V$12)</c15:sqref>
                        </c15:formulaRef>
                      </c:ext>
                    </c:extLst>
                    <c:numCache>
                      <c:formatCode>_-* #,##0.00_-;\-* #,##0.00_-;_-* "-"??_-;_-@_-</c:formatCode>
                      <c:ptCount val="6"/>
                      <c:pt idx="0">
                        <c:v>484404</c:v>
                      </c:pt>
                      <c:pt idx="1">
                        <c:v>60201.540000000008</c:v>
                      </c:pt>
                      <c:pt idx="2">
                        <c:v>1155.3799999999999</c:v>
                      </c:pt>
                      <c:pt idx="3">
                        <c:v>121</c:v>
                      </c:pt>
                      <c:pt idx="4">
                        <c:v>282290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168-4020-A724-D2C4E1B95986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energie'!$X$4</c15:sqref>
                        </c15:formulaRef>
                      </c:ext>
                    </c:extLst>
                    <c:strCache>
                      <c:ptCount val="1"/>
                      <c:pt idx="0">
                        <c:v>2021H1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'Voortgang energie'!$N$5:$O$13</c15:sqref>
                        </c15:fullRef>
                        <c15:formulaRef>
                          <c15:sqref>('Voortgang energie'!$N$5:$O$8,'Voortgang energie'!$N$11:$O$12)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m3</c:v>
                        </c:pt>
                        <c:pt idx="1">
                          <c:v>ltr</c:v>
                        </c:pt>
                        <c:pt idx="2">
                          <c:v>ltr</c:v>
                        </c:pt>
                        <c:pt idx="3">
                          <c:v>ltr</c:v>
                        </c:pt>
                        <c:pt idx="4">
                          <c:v>kWh</c:v>
                        </c:pt>
                        <c:pt idx="5">
                          <c:v>kWh</c:v>
                        </c:pt>
                      </c:lvl>
                      <c:lvl>
                        <c:pt idx="0">
                          <c:v>Gasverbruik</c:v>
                        </c:pt>
                        <c:pt idx="1">
                          <c:v>Brandstofverbruik wagenpark (diesel)</c:v>
                        </c:pt>
                        <c:pt idx="2">
                          <c:v>Brandstofverbruik wagenpark (benzine)</c:v>
                        </c:pt>
                        <c:pt idx="3">
                          <c:v>Propaan</c:v>
                        </c:pt>
                        <c:pt idx="4">
                          <c:v>Elektraverbruik - grijs</c:v>
                        </c:pt>
                        <c:pt idx="5">
                          <c:v>Elektraverbruik - groen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energie'!$X$5:$X$13</c15:sqref>
                        </c15:fullRef>
                        <c15:formulaRef>
                          <c15:sqref>('Voortgang energie'!$X$5:$X$8,'Voortgang energie'!$X$11:$X$12)</c15:sqref>
                        </c15:formulaRef>
                      </c:ext>
                    </c:extLst>
                    <c:numCache>
                      <c:formatCode>_-* #,##0.00_-;\-* #,##0.00_-;_-* "-"??_-;_-@_-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168-4020-A724-D2C4E1B95986}"/>
                  </c:ext>
                </c:extLst>
              </c15:ser>
            </c15:filteredBarSeries>
          </c:ext>
        </c:extLst>
      </c:barChart>
      <c:catAx>
        <c:axId val="51184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44768"/>
        <c:crosses val="autoZero"/>
        <c:auto val="1"/>
        <c:lblAlgn val="ctr"/>
        <c:lblOffset val="100"/>
        <c:noMultiLvlLbl val="0"/>
      </c:catAx>
      <c:valAx>
        <c:axId val="51184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4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energieverbruik kantoren en bedrijfsruimten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'Voortgang energie'!$G$4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'Voortgang energie'!$B$5:$C$13</c15:sqref>
                  </c15:fullRef>
                  <c15:levelRef>
                    <c15:sqref>'Voortgang energie'!$B$5:$B$13</c15:sqref>
                  </c15:levelRef>
                </c:ext>
              </c:extLst>
              <c:f>('Voortgang energie'!$B$5,'Voortgang energie'!$B$11)</c:f>
              <c:strCache>
                <c:ptCount val="2"/>
                <c:pt idx="0">
                  <c:v>Gasverbruik</c:v>
                </c:pt>
                <c:pt idx="1">
                  <c:v>Elektraverbruik - grijs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energie'!$G$5:$G$13</c15:sqref>
                  </c15:fullRef>
                </c:ext>
              </c:extLst>
              <c:f>('Voortgang energie'!$G$5,'Voortgang energie'!$G$11)</c:f>
              <c:numCache>
                <c:formatCode>_-* #,##0.00_-;\-* #,##0.00_-;_-* "-"??_-;_-@_-</c:formatCode>
                <c:ptCount val="2"/>
                <c:pt idx="0">
                  <c:v>38745</c:v>
                </c:pt>
                <c:pt idx="1">
                  <c:v>193309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9E-4BC8-981E-ADB40C23B6AC}"/>
            </c:ext>
          </c:extLst>
        </c:ser>
        <c:ser>
          <c:idx val="5"/>
          <c:order val="5"/>
          <c:tx>
            <c:strRef>
              <c:f>'Voortgang energie'!$I$4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'Voortgang energie'!$B$5:$C$13</c15:sqref>
                  </c15:fullRef>
                  <c15:levelRef>
                    <c15:sqref>'Voortgang energie'!$B$5:$B$13</c15:sqref>
                  </c15:levelRef>
                </c:ext>
              </c:extLst>
              <c:f>('Voortgang energie'!$B$5,'Voortgang energie'!$B$11)</c:f>
              <c:strCache>
                <c:ptCount val="2"/>
                <c:pt idx="0">
                  <c:v>Gasverbruik</c:v>
                </c:pt>
                <c:pt idx="1">
                  <c:v>Elektraverbruik - grijs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energie'!$I$5:$I$13</c15:sqref>
                  </c15:fullRef>
                </c:ext>
              </c:extLst>
              <c:f>('Voortgang energie'!$I$5,'Voortgang energie'!$I$11)</c:f>
              <c:numCache>
                <c:formatCode>_-* #,##0.00_-;\-* #,##0.00_-;_-* "-"??_-;_-@_-</c:formatCode>
                <c:ptCount val="2"/>
                <c:pt idx="0">
                  <c:v>35639</c:v>
                </c:pt>
                <c:pt idx="1">
                  <c:v>175542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9E-4BC8-981E-ADB40C23B6AC}"/>
            </c:ext>
          </c:extLst>
        </c:ser>
        <c:ser>
          <c:idx val="7"/>
          <c:order val="7"/>
          <c:tx>
            <c:strRef>
              <c:f>'Voortgang energie'!$K$4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'Voortgang energie'!$B$5:$C$13</c15:sqref>
                  </c15:fullRef>
                  <c15:levelRef>
                    <c15:sqref>'Voortgang energie'!$B$5:$B$13</c15:sqref>
                  </c15:levelRef>
                </c:ext>
              </c:extLst>
              <c:f>('Voortgang energie'!$B$5,'Voortgang energie'!$B$11)</c:f>
              <c:strCache>
                <c:ptCount val="2"/>
                <c:pt idx="0">
                  <c:v>Gasverbruik</c:v>
                </c:pt>
                <c:pt idx="1">
                  <c:v>Elektraverbruik - grijs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energie'!$K$5:$K$13</c15:sqref>
                  </c15:fullRef>
                </c:ext>
              </c:extLst>
              <c:f>('Voortgang energie'!$K$5,'Voortgang energie'!$K$11)</c:f>
              <c:numCache>
                <c:formatCode>_-* #,##0.00_-;\-* #,##0.00_-;_-* "-"??_-;_-@_-</c:formatCode>
                <c:ptCount val="2"/>
                <c:pt idx="0">
                  <c:v>25551</c:v>
                </c:pt>
                <c:pt idx="1">
                  <c:v>172629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9E-4BC8-981E-ADB40C23B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9224720"/>
        <c:axId val="4892296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'Voortgang energie'!$D$4</c15:sqref>
                        </c15:formulaRef>
                      </c:ext>
                    </c:extLst>
                    <c:strCache>
                      <c:ptCount val="1"/>
                      <c:pt idx="0">
                        <c:v>2017H1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'Voortgang energie'!$B$5:$C$13</c15:sqref>
                        </c15:fullRef>
                        <c15:levelRef>
                          <c15:sqref>'Voortgang energie'!$B$5:$B$13</c15:sqref>
                        </c15:levelRef>
                        <c15:formulaRef>
                          <c15:sqref>('Voortgang energie'!$B$5,'Voortgang energie'!$B$11)</c15:sqref>
                        </c15:formulaRef>
                      </c:ext>
                    </c:extLst>
                    <c:strCache>
                      <c:ptCount val="2"/>
                      <c:pt idx="0">
                        <c:v>Gasverbruik</c:v>
                      </c:pt>
                      <c:pt idx="1">
                        <c:v>Brandstofverbruik wagenpark (diesel)</c:v>
                      </c:pt>
                      <c:pt idx="2">
                        <c:v>Brandstofverbruik wagenpark (benzine)</c:v>
                      </c:pt>
                      <c:pt idx="3">
                        <c:v>Propaan</c:v>
                      </c:pt>
                      <c:pt idx="5">
                        <c:v> Scope 2 </c:v>
                      </c:pt>
                      <c:pt idx="6">
                        <c:v>Elektraverbruik - grijs</c:v>
                      </c:pt>
                      <c:pt idx="7">
                        <c:v>Elektraverbruik - groen</c:v>
                      </c:pt>
                      <c:pt idx="8">
                        <c:v>TOTAAL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'Voortgang energie'!$D$5:$D$13</c15:sqref>
                        </c15:fullRef>
                        <c15:formulaRef>
                          <c15:sqref>('Voortgang energie'!$D$5,'Voortgang energie'!$D$11)</c15:sqref>
                        </c15:formulaRef>
                      </c:ext>
                    </c:extLst>
                  </c:numRef>
                </c:val>
                <c:extLst>
                  <c:ext xmlns:c16="http://schemas.microsoft.com/office/drawing/2014/chart" uri="{C3380CC4-5D6E-409C-BE32-E72D297353CC}">
                    <c16:uniqueId val="{00000000-519E-4BC8-981E-ADB40C23B6A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energie'!$E$4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energie'!$B$5:$C$13</c15:sqref>
                        </c15:fullRef>
                        <c15:levelRef>
                          <c15:sqref>'Voortgang energie'!$B$5:$B$13</c15:sqref>
                        </c15:levelRef>
                        <c15:formulaRef>
                          <c15:sqref>('Voortgang energie'!$B$5,'Voortgang energie'!$B$11)</c15:sqref>
                        </c15:formulaRef>
                      </c:ext>
                    </c:extLst>
                    <c:strCache>
                      <c:ptCount val="2"/>
                      <c:pt idx="0">
                        <c:v>Gasverbruik</c:v>
                      </c:pt>
                      <c:pt idx="1">
                        <c:v>Brandstofverbruik wagenpark (diesel)</c:v>
                      </c:pt>
                      <c:pt idx="2">
                        <c:v>Brandstofverbruik wagenpark (benzine)</c:v>
                      </c:pt>
                      <c:pt idx="3">
                        <c:v>Propaan</c:v>
                      </c:pt>
                      <c:pt idx="5">
                        <c:v> Scope 2 </c:v>
                      </c:pt>
                      <c:pt idx="6">
                        <c:v>Elektraverbruik - grijs</c:v>
                      </c:pt>
                      <c:pt idx="7">
                        <c:v>Elektraverbruik - groen</c:v>
                      </c:pt>
                      <c:pt idx="8">
                        <c:v>TOTAAL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energie'!$E$5:$E$13</c15:sqref>
                        </c15:fullRef>
                        <c15:formulaRef>
                          <c15:sqref>('Voortgang energie'!$E$5,'Voortgang energie'!$E$11)</c15:sqref>
                        </c15:formulaRef>
                      </c:ext>
                    </c:extLst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19E-4BC8-981E-ADB40C23B6A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energie'!$F$4</c15:sqref>
                        </c15:formulaRef>
                      </c:ext>
                    </c:extLst>
                    <c:strCache>
                      <c:ptCount val="1"/>
                      <c:pt idx="0">
                        <c:v>2018H1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energie'!$B$5:$C$13</c15:sqref>
                        </c15:fullRef>
                        <c15:levelRef>
                          <c15:sqref>'Voortgang energie'!$B$5:$B$13</c15:sqref>
                        </c15:levelRef>
                        <c15:formulaRef>
                          <c15:sqref>('Voortgang energie'!$B$5,'Voortgang energie'!$B$11)</c15:sqref>
                        </c15:formulaRef>
                      </c:ext>
                    </c:extLst>
                    <c:strCache>
                      <c:ptCount val="2"/>
                      <c:pt idx="0">
                        <c:v>Gasverbruik</c:v>
                      </c:pt>
                      <c:pt idx="1">
                        <c:v>Elektraverbruik - grijs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energie'!$F$5:$F$13</c15:sqref>
                        </c15:fullRef>
                        <c15:formulaRef>
                          <c15:sqref>('Voortgang energie'!$F$5,'Voortgang energie'!$F$11)</c15:sqref>
                        </c15:formulaRef>
                      </c:ext>
                    </c:extLst>
                    <c:numCache>
                      <c:formatCode>_-* #,##0.00_-;\-* #,##0.00_-;_-* "-"??_-;_-@_-</c:formatCode>
                      <c:ptCount val="2"/>
                      <c:pt idx="0">
                        <c:v>23419</c:v>
                      </c:pt>
                      <c:pt idx="1">
                        <c:v>103286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19E-4BC8-981E-ADB40C23B6A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energie'!$H$4</c15:sqref>
                        </c15:formulaRef>
                      </c:ext>
                    </c:extLst>
                    <c:strCache>
                      <c:ptCount val="1"/>
                      <c:pt idx="0">
                        <c:v>2019H1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energie'!$B$5:$C$13</c15:sqref>
                        </c15:fullRef>
                        <c15:levelRef>
                          <c15:sqref>'Voortgang energie'!$B$5:$B$13</c15:sqref>
                        </c15:levelRef>
                        <c15:formulaRef>
                          <c15:sqref>('Voortgang energie'!$B$5,'Voortgang energie'!$B$11)</c15:sqref>
                        </c15:formulaRef>
                      </c:ext>
                    </c:extLst>
                    <c:strCache>
                      <c:ptCount val="2"/>
                      <c:pt idx="0">
                        <c:v>Gasverbruik</c:v>
                      </c:pt>
                      <c:pt idx="1">
                        <c:v>Elektraverbruik - grijs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energie'!$H$5:$H$13</c15:sqref>
                        </c15:fullRef>
                        <c15:formulaRef>
                          <c15:sqref>('Voortgang energie'!$H$5,'Voortgang energie'!$H$11)</c15:sqref>
                        </c15:formulaRef>
                      </c:ext>
                    </c:extLst>
                    <c:numCache>
                      <c:formatCode>_-* #,##0.00_-;\-* #,##0.00_-;_-* "-"??_-;_-@_-</c:formatCode>
                      <c:ptCount val="2"/>
                      <c:pt idx="0">
                        <c:v>20461</c:v>
                      </c:pt>
                      <c:pt idx="1">
                        <c:v>93871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19E-4BC8-981E-ADB40C23B6A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energie'!$J$4</c15:sqref>
                        </c15:formulaRef>
                      </c:ext>
                    </c:extLst>
                    <c:strCache>
                      <c:ptCount val="1"/>
                      <c:pt idx="0">
                        <c:v>2020H1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energie'!$B$5:$C$13</c15:sqref>
                        </c15:fullRef>
                        <c15:levelRef>
                          <c15:sqref>'Voortgang energie'!$B$5:$B$13</c15:sqref>
                        </c15:levelRef>
                        <c15:formulaRef>
                          <c15:sqref>('Voortgang energie'!$B$5,'Voortgang energie'!$B$11)</c15:sqref>
                        </c15:formulaRef>
                      </c:ext>
                    </c:extLst>
                    <c:strCache>
                      <c:ptCount val="2"/>
                      <c:pt idx="0">
                        <c:v>Gasverbruik</c:v>
                      </c:pt>
                      <c:pt idx="1">
                        <c:v>Elektraverbruik - grijs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energie'!$J$5:$J$13</c15:sqref>
                        </c15:fullRef>
                        <c15:formulaRef>
                          <c15:sqref>('Voortgang energie'!$J$5,'Voortgang energie'!$J$11)</c15:sqref>
                        </c15:formulaRef>
                      </c:ext>
                    </c:extLst>
                    <c:numCache>
                      <c:formatCode>_-* #,##0.00_-;\-* #,##0.00_-;_-* "-"??_-;_-@_-</c:formatCode>
                      <c:ptCount val="2"/>
                      <c:pt idx="0">
                        <c:v>17884</c:v>
                      </c:pt>
                      <c:pt idx="1">
                        <c:v>97416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19E-4BC8-981E-ADB40C23B6AC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energie'!$L$4</c15:sqref>
                        </c15:formulaRef>
                      </c:ext>
                    </c:extLst>
                    <c:strCache>
                      <c:ptCount val="1"/>
                      <c:pt idx="0">
                        <c:v>2021H1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energie'!$B$5:$C$13</c15:sqref>
                        </c15:fullRef>
                        <c15:levelRef>
                          <c15:sqref>'Voortgang energie'!$B$5:$B$13</c15:sqref>
                        </c15:levelRef>
                        <c15:formulaRef>
                          <c15:sqref>('Voortgang energie'!$B$5,'Voortgang energie'!$B$11)</c15:sqref>
                        </c15:formulaRef>
                      </c:ext>
                    </c:extLst>
                    <c:strCache>
                      <c:ptCount val="2"/>
                      <c:pt idx="0">
                        <c:v>Gasverbruik</c:v>
                      </c:pt>
                      <c:pt idx="1">
                        <c:v>Elektraverbruik - grijs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energie'!$L$5:$L$13</c15:sqref>
                        </c15:fullRef>
                        <c15:formulaRef>
                          <c15:sqref>('Voortgang energie'!$L$5,'Voortgang energie'!$L$11)</c15:sqref>
                        </c15:formulaRef>
                      </c:ext>
                    </c:extLst>
                    <c:numCache>
                      <c:formatCode>_-* #,##0.00_-;\-* #,##0.00_-;_-* "-"??_-;_-@_-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19E-4BC8-981E-ADB40C23B6AC}"/>
                  </c:ext>
                </c:extLst>
              </c15:ser>
            </c15:filteredBarSeries>
          </c:ext>
        </c:extLst>
      </c:barChart>
      <c:catAx>
        <c:axId val="48922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229640"/>
        <c:crosses val="autoZero"/>
        <c:auto val="1"/>
        <c:lblAlgn val="ctr"/>
        <c:lblOffset val="100"/>
        <c:noMultiLvlLbl val="0"/>
      </c:catAx>
      <c:valAx>
        <c:axId val="48922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22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Verdeling scope 1 en</a:t>
            </a:r>
            <a:r>
              <a:rPr lang="nl-NL" baseline="0"/>
              <a:t> 2 emissies</a:t>
            </a:r>
            <a:endParaRPr lang="nl-NL"/>
          </a:p>
        </c:rich>
      </c:tx>
      <c:layout>
        <c:manualLayout>
          <c:xMode val="edge"/>
          <c:yMode val="edge"/>
          <c:x val="0.28353807419579224"/>
          <c:y val="3.66064214004406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'CO2-footprint 2017H1'!$E$25</c:f>
              <c:strCache>
                <c:ptCount val="1"/>
                <c:pt idx="0">
                  <c:v>categorie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895-4CAE-8426-1A2BD5AD71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895-4CAE-8426-1A2BD5AD71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895-4CAE-8426-1A2BD5AD71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895-4CAE-8426-1A2BD5AD719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895-4CAE-8426-1A2BD5AD719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895-4CAE-8426-1A2BD5AD719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895-4CAE-8426-1A2BD5AD719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'CO2-footprint 2017H1'!$E$26:$E$31</c:f>
              <c:strCache>
                <c:ptCount val="6"/>
                <c:pt idx="0">
                  <c:v>Gasverbruik</c:v>
                </c:pt>
                <c:pt idx="1">
                  <c:v>Elektriciteitsverbruik - grijs</c:v>
                </c:pt>
                <c:pt idx="2">
                  <c:v>Brandstofverbruik diesel</c:v>
                </c:pt>
                <c:pt idx="3">
                  <c:v>Zakelijke kilometers</c:v>
                </c:pt>
                <c:pt idx="4">
                  <c:v>Brandstofverbruik benzine</c:v>
                </c:pt>
                <c:pt idx="5">
                  <c:v>Propaan</c:v>
                </c:pt>
              </c:strCache>
            </c:strRef>
          </c:cat>
          <c:val>
            <c:numRef>
              <c:f>'CO2-footprint 2017H1'!$F$26:$F$31</c:f>
              <c:numCache>
                <c:formatCode>0.00</c:formatCode>
                <c:ptCount val="6"/>
                <c:pt idx="0">
                  <c:v>1209.8778299999999</c:v>
                </c:pt>
                <c:pt idx="1">
                  <c:v>303.85284200000001</c:v>
                </c:pt>
                <c:pt idx="2">
                  <c:v>214.67388984000002</c:v>
                </c:pt>
                <c:pt idx="3">
                  <c:v>25.4719014</c:v>
                </c:pt>
                <c:pt idx="4">
                  <c:v>3.82395328</c:v>
                </c:pt>
                <c:pt idx="5">
                  <c:v>0.49335000000000001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895-4CAE-8426-1A2BD5AD719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Verdeling scope 1 en</a:t>
            </a:r>
            <a:r>
              <a:rPr lang="nl-NL" baseline="0"/>
              <a:t> 2 emissies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'CO2-footprint 2017'!$E$25</c:f>
              <c:strCache>
                <c:ptCount val="1"/>
                <c:pt idx="0">
                  <c:v>categorie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62-4830-9A0D-AC8013EDB4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DD6-4F52-89B7-A6EB2E1800D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662-4830-9A0D-AC8013EDB4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D6-4F52-89B7-A6EB2E1800D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DD6-4F52-89B7-A6EB2E1800D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2DD6-4F52-89B7-A6EB2E1800D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DD6-4F52-89B7-A6EB2E1800D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'CO2-footprint 2017'!$E$26:$E$31</c:f>
              <c:strCache>
                <c:ptCount val="6"/>
                <c:pt idx="0">
                  <c:v>Gasverbruik</c:v>
                </c:pt>
                <c:pt idx="1">
                  <c:v>Elektriciteitsverbruik - grijs</c:v>
                </c:pt>
                <c:pt idx="2">
                  <c:v>Brandstofverbruik diesel</c:v>
                </c:pt>
                <c:pt idx="3">
                  <c:v>Zakelijke kilometers</c:v>
                </c:pt>
                <c:pt idx="4">
                  <c:v>Brandstofverbruik benzine</c:v>
                </c:pt>
                <c:pt idx="5">
                  <c:v>Propaan</c:v>
                </c:pt>
              </c:strCache>
            </c:strRef>
          </c:cat>
          <c:val>
            <c:numRef>
              <c:f>'CO2-footprint 2017'!$F$26:$F$31</c:f>
              <c:numCache>
                <c:formatCode>0.00</c:formatCode>
                <c:ptCount val="6"/>
                <c:pt idx="0">
                  <c:v>3723.1431299999999</c:v>
                </c:pt>
                <c:pt idx="1">
                  <c:v>626.07307800000001</c:v>
                </c:pt>
                <c:pt idx="2">
                  <c:v>447.89303709000006</c:v>
                </c:pt>
                <c:pt idx="3">
                  <c:v>48.108581400000006</c:v>
                </c:pt>
                <c:pt idx="4">
                  <c:v>6.4506716399999995</c:v>
                </c:pt>
                <c:pt idx="5">
                  <c:v>1.157475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DD6-4F52-89B7-A6EB2E1800D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Verdeling scope 1 en</a:t>
            </a:r>
            <a:r>
              <a:rPr lang="nl-NL" baseline="0"/>
              <a:t> 2 emissies</a:t>
            </a:r>
            <a:endParaRPr lang="nl-NL"/>
          </a:p>
        </c:rich>
      </c:tx>
      <c:layout>
        <c:manualLayout>
          <c:xMode val="edge"/>
          <c:yMode val="edge"/>
          <c:x val="0.28353807419579224"/>
          <c:y val="3.66064214004406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'CO2-footprint 2018H1'!$E$25</c:f>
              <c:strCache>
                <c:ptCount val="1"/>
                <c:pt idx="0">
                  <c:v>categorie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F91-49A3-A655-E39A6853E0D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F91-49A3-A655-E39A6853E0D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F91-49A3-A655-E39A6853E0D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F91-49A3-A655-E39A6853E0D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F91-49A3-A655-E39A6853E0D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F91-49A3-A655-E39A6853E0D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F91-49A3-A655-E39A6853E0D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'CO2-footprint 2018H1'!$E$26:$E$31</c:f>
              <c:strCache>
                <c:ptCount val="6"/>
                <c:pt idx="0">
                  <c:v>Gasverbruik</c:v>
                </c:pt>
                <c:pt idx="1">
                  <c:v>Elektriciteitsverbruik - grijs</c:v>
                </c:pt>
                <c:pt idx="2">
                  <c:v>Brandstofverbruik diesel</c:v>
                </c:pt>
                <c:pt idx="3">
                  <c:v>Zakelijke kilometers</c:v>
                </c:pt>
                <c:pt idx="4">
                  <c:v>Brandstofverbruik benzine</c:v>
                </c:pt>
                <c:pt idx="5">
                  <c:v>Propaan</c:v>
                </c:pt>
              </c:strCache>
            </c:strRef>
          </c:cat>
          <c:val>
            <c:numRef>
              <c:f>'CO2-footprint 2018H1'!$F$26:$F$31</c:f>
              <c:numCache>
                <c:formatCode>0.00</c:formatCode>
                <c:ptCount val="6"/>
                <c:pt idx="0">
                  <c:v>1062.27828</c:v>
                </c:pt>
                <c:pt idx="1">
                  <c:v>315.58598499999999</c:v>
                </c:pt>
                <c:pt idx="2">
                  <c:v>208.72083339000005</c:v>
                </c:pt>
                <c:pt idx="3">
                  <c:v>20.880283600000002</c:v>
                </c:pt>
                <c:pt idx="4">
                  <c:v>3.6205447599999991</c:v>
                </c:pt>
                <c:pt idx="5">
                  <c:v>0.3795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91-49A3-A655-E39A6853E0D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Verdeling scope 1 en</a:t>
            </a:r>
            <a:r>
              <a:rPr lang="nl-NL" baseline="0"/>
              <a:t> 2 emissies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'CO2-footprint 2018'!$E$25</c:f>
              <c:strCache>
                <c:ptCount val="1"/>
                <c:pt idx="0">
                  <c:v>categorie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37-4772-8C36-71A5FB22EB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237-4772-8C36-71A5FB22EB5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237-4772-8C36-71A5FB22EB5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237-4772-8C36-71A5FB22EB5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237-4772-8C36-71A5FB22EB5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237-4772-8C36-71A5FB22EB5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237-4772-8C36-71A5FB22EB5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'CO2-footprint 2018'!$E$26:$E$31</c:f>
              <c:strCache>
                <c:ptCount val="6"/>
                <c:pt idx="0">
                  <c:v>Gasverbruik</c:v>
                </c:pt>
                <c:pt idx="1">
                  <c:v>Elektriciteitsverbruik - grijs</c:v>
                </c:pt>
                <c:pt idx="2">
                  <c:v>Brandstofverbruik diesel</c:v>
                </c:pt>
                <c:pt idx="3">
                  <c:v>Zakelijke kilometers</c:v>
                </c:pt>
                <c:pt idx="4">
                  <c:v>Brandstofverbruik benzine</c:v>
                </c:pt>
                <c:pt idx="5">
                  <c:v>Propaan</c:v>
                </c:pt>
              </c:strCache>
            </c:strRef>
          </c:cat>
          <c:val>
            <c:numRef>
              <c:f>'CO2-footprint 2018'!$F$26:$F$31</c:f>
              <c:numCache>
                <c:formatCode>0.00</c:formatCode>
                <c:ptCount val="6"/>
                <c:pt idx="0">
                  <c:v>2282.1844499999997</c:v>
                </c:pt>
                <c:pt idx="1">
                  <c:v>638.07148900000004</c:v>
                </c:pt>
                <c:pt idx="2">
                  <c:v>429.57947585999995</c:v>
                </c:pt>
                <c:pt idx="3">
                  <c:v>41.997388400000006</c:v>
                </c:pt>
                <c:pt idx="4">
                  <c:v>5.8669211999999993</c:v>
                </c:pt>
                <c:pt idx="5">
                  <c:v>1.043625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237-4772-8C36-71A5FB22EB5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892628</xdr:colOff>
      <xdr:row>36</xdr:row>
      <xdr:rowOff>141515</xdr:rowOff>
    </xdr:from>
    <xdr:to>
      <xdr:col>5</xdr:col>
      <xdr:colOff>631905</xdr:colOff>
      <xdr:row>58</xdr:row>
      <xdr:rowOff>141517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DD459139-D73F-4CCF-98AB-271A8D999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37</xdr:row>
      <xdr:rowOff>0</xdr:rowOff>
    </xdr:from>
    <xdr:to>
      <xdr:col>9</xdr:col>
      <xdr:colOff>544821</xdr:colOff>
      <xdr:row>59</xdr:row>
      <xdr:rowOff>1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B96E4FC1-A5B9-4FE1-A2B0-6A402ADA7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849086</xdr:colOff>
      <xdr:row>37</xdr:row>
      <xdr:rowOff>0</xdr:rowOff>
    </xdr:from>
    <xdr:to>
      <xdr:col>13</xdr:col>
      <xdr:colOff>207363</xdr:colOff>
      <xdr:row>59</xdr:row>
      <xdr:rowOff>1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3EA07E3D-4FDB-4DBA-8E27-2F93FC7F1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112722</xdr:colOff>
      <xdr:row>22</xdr:row>
      <xdr:rowOff>155677</xdr:rowOff>
    </xdr:from>
    <xdr:to>
      <xdr:col>8</xdr:col>
      <xdr:colOff>352322</xdr:colOff>
      <xdr:row>38</xdr:row>
      <xdr:rowOff>172064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46D06659-6DCB-4EC9-8344-295B0F3290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116205</xdr:colOff>
      <xdr:row>1</xdr:row>
      <xdr:rowOff>74953</xdr:rowOff>
    </xdr:from>
    <xdr:to>
      <xdr:col>1</xdr:col>
      <xdr:colOff>1581949</xdr:colOff>
      <xdr:row>1</xdr:row>
      <xdr:rowOff>436245</xdr:rowOff>
    </xdr:to>
    <xdr:pic>
      <xdr:nvPicPr>
        <xdr:cNvPr id="3" name="Afbeelding 2" descr="BESIX Infra Nederland">
          <a:extLst>
            <a:ext uri="{FF2B5EF4-FFF2-40B4-BE49-F238E27FC236}">
              <a16:creationId xmlns:a16="http://schemas.microsoft.com/office/drawing/2014/main" id="{80C2240E-1CE8-4AEE-93F5-EC78180B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" y="669313"/>
          <a:ext cx="1461934" cy="365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19</xdr:row>
      <xdr:rowOff>142875</xdr:rowOff>
    </xdr:from>
    <xdr:to>
      <xdr:col>23</xdr:col>
      <xdr:colOff>0</xdr:colOff>
      <xdr:row>23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14992350" y="1609725"/>
          <a:ext cx="0" cy="504825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19</xdr:row>
      <xdr:rowOff>142875</xdr:rowOff>
    </xdr:from>
    <xdr:to>
      <xdr:col>23</xdr:col>
      <xdr:colOff>0</xdr:colOff>
      <xdr:row>23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C91F9E9-40D3-4B8D-BF7B-E021D7B28F44}"/>
            </a:ext>
          </a:extLst>
        </xdr:cNvPr>
        <xdr:cNvSpPr>
          <a:spLocks/>
        </xdr:cNvSpPr>
      </xdr:nvSpPr>
      <xdr:spPr bwMode="auto">
        <a:xfrm>
          <a:off x="15659100" y="2581275"/>
          <a:ext cx="0" cy="504825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19</xdr:row>
      <xdr:rowOff>142875</xdr:rowOff>
    </xdr:from>
    <xdr:to>
      <xdr:col>23</xdr:col>
      <xdr:colOff>0</xdr:colOff>
      <xdr:row>23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8509501-104E-4209-9EFD-FF3A53211615}"/>
            </a:ext>
          </a:extLst>
        </xdr:cNvPr>
        <xdr:cNvSpPr>
          <a:spLocks/>
        </xdr:cNvSpPr>
      </xdr:nvSpPr>
      <xdr:spPr bwMode="auto">
        <a:xfrm>
          <a:off x="15716250" y="2581275"/>
          <a:ext cx="0" cy="504825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19</xdr:row>
      <xdr:rowOff>142875</xdr:rowOff>
    </xdr:from>
    <xdr:to>
      <xdr:col>23</xdr:col>
      <xdr:colOff>0</xdr:colOff>
      <xdr:row>23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F6C051E-CE8B-478F-AFBD-CFDD4A591703}"/>
            </a:ext>
          </a:extLst>
        </xdr:cNvPr>
        <xdr:cNvSpPr>
          <a:spLocks/>
        </xdr:cNvSpPr>
      </xdr:nvSpPr>
      <xdr:spPr bwMode="auto">
        <a:xfrm>
          <a:off x="15716250" y="2581275"/>
          <a:ext cx="0" cy="504825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217716</xdr:colOff>
      <xdr:row>35</xdr:row>
      <xdr:rowOff>125185</xdr:rowOff>
    </xdr:from>
    <xdr:to>
      <xdr:col>20</xdr:col>
      <xdr:colOff>119742</xdr:colOff>
      <xdr:row>64</xdr:row>
      <xdr:rowOff>76200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76AC4232-FEF5-47F9-AEF7-BD1787F061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43542</xdr:colOff>
      <xdr:row>35</xdr:row>
      <xdr:rowOff>5442</xdr:rowOff>
    </xdr:from>
    <xdr:to>
      <xdr:col>6</xdr:col>
      <xdr:colOff>598713</xdr:colOff>
      <xdr:row>64</xdr:row>
      <xdr:rowOff>43542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EA432B28-B082-4E12-A5F0-C4CD0D0F68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235626</xdr:colOff>
      <xdr:row>23</xdr:row>
      <xdr:rowOff>133044</xdr:rowOff>
    </xdr:from>
    <xdr:to>
      <xdr:col>7</xdr:col>
      <xdr:colOff>610911</xdr:colOff>
      <xdr:row>35</xdr:row>
      <xdr:rowOff>149872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4035D378-F0BE-4DBA-BDA7-2511AA1F80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116205</xdr:colOff>
      <xdr:row>1</xdr:row>
      <xdr:rowOff>74953</xdr:rowOff>
    </xdr:from>
    <xdr:to>
      <xdr:col>1</xdr:col>
      <xdr:colOff>1578139</xdr:colOff>
      <xdr:row>1</xdr:row>
      <xdr:rowOff>440055</xdr:rowOff>
    </xdr:to>
    <xdr:pic>
      <xdr:nvPicPr>
        <xdr:cNvPr id="3" name="Afbeelding 2" descr="BESIX Infra Nederland">
          <a:extLst>
            <a:ext uri="{FF2B5EF4-FFF2-40B4-BE49-F238E27FC236}">
              <a16:creationId xmlns:a16="http://schemas.microsoft.com/office/drawing/2014/main" id="{16BA0850-EA88-4268-B493-87012E3AA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34" y="673082"/>
          <a:ext cx="1461934" cy="365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71755</xdr:colOff>
      <xdr:row>23</xdr:row>
      <xdr:rowOff>92075</xdr:rowOff>
    </xdr:from>
    <xdr:to>
      <xdr:col>7</xdr:col>
      <xdr:colOff>447040</xdr:colOff>
      <xdr:row>35</xdr:row>
      <xdr:rowOff>108903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C7851AFA-54A3-492A-A18E-6A862875BE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116205</xdr:colOff>
      <xdr:row>1</xdr:row>
      <xdr:rowOff>74953</xdr:rowOff>
    </xdr:from>
    <xdr:to>
      <xdr:col>1</xdr:col>
      <xdr:colOff>1578139</xdr:colOff>
      <xdr:row>1</xdr:row>
      <xdr:rowOff>440055</xdr:rowOff>
    </xdr:to>
    <xdr:pic>
      <xdr:nvPicPr>
        <xdr:cNvPr id="4" name="Afbeelding 3" descr="BESIX Infra Nederland">
          <a:extLst>
            <a:ext uri="{FF2B5EF4-FFF2-40B4-BE49-F238E27FC236}">
              <a16:creationId xmlns:a16="http://schemas.microsoft.com/office/drawing/2014/main" id="{C0859EAB-8CF7-4EC6-AB75-03DD2DFA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665503"/>
          <a:ext cx="1452409" cy="374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235626</xdr:colOff>
      <xdr:row>23</xdr:row>
      <xdr:rowOff>133044</xdr:rowOff>
    </xdr:from>
    <xdr:to>
      <xdr:col>7</xdr:col>
      <xdr:colOff>610911</xdr:colOff>
      <xdr:row>35</xdr:row>
      <xdr:rowOff>149872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9D0584F8-0EA8-481E-BF95-A72C8FDB1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116205</xdr:colOff>
      <xdr:row>1</xdr:row>
      <xdr:rowOff>74953</xdr:rowOff>
    </xdr:from>
    <xdr:to>
      <xdr:col>1</xdr:col>
      <xdr:colOff>1578139</xdr:colOff>
      <xdr:row>1</xdr:row>
      <xdr:rowOff>440055</xdr:rowOff>
    </xdr:to>
    <xdr:pic>
      <xdr:nvPicPr>
        <xdr:cNvPr id="3" name="Afbeelding 2" descr="BESIX Infra Nederland">
          <a:extLst>
            <a:ext uri="{FF2B5EF4-FFF2-40B4-BE49-F238E27FC236}">
              <a16:creationId xmlns:a16="http://schemas.microsoft.com/office/drawing/2014/main" id="{06F165C2-9C4B-4BC1-954A-3492E9904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" y="669313"/>
          <a:ext cx="1461934" cy="365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71755</xdr:colOff>
      <xdr:row>23</xdr:row>
      <xdr:rowOff>92075</xdr:rowOff>
    </xdr:from>
    <xdr:to>
      <xdr:col>7</xdr:col>
      <xdr:colOff>447040</xdr:colOff>
      <xdr:row>35</xdr:row>
      <xdr:rowOff>108903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BF0A663D-57BC-4BED-BBC3-D900C86463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116205</xdr:colOff>
      <xdr:row>1</xdr:row>
      <xdr:rowOff>74953</xdr:rowOff>
    </xdr:from>
    <xdr:to>
      <xdr:col>1</xdr:col>
      <xdr:colOff>1578139</xdr:colOff>
      <xdr:row>1</xdr:row>
      <xdr:rowOff>440055</xdr:rowOff>
    </xdr:to>
    <xdr:pic>
      <xdr:nvPicPr>
        <xdr:cNvPr id="3" name="Afbeelding 2" descr="BESIX Infra Nederland">
          <a:extLst>
            <a:ext uri="{FF2B5EF4-FFF2-40B4-BE49-F238E27FC236}">
              <a16:creationId xmlns:a16="http://schemas.microsoft.com/office/drawing/2014/main" id="{D6BC88C7-D8A9-4A21-A3AD-F95A9AF25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" y="669313"/>
          <a:ext cx="1461934" cy="365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235626</xdr:colOff>
      <xdr:row>23</xdr:row>
      <xdr:rowOff>133044</xdr:rowOff>
    </xdr:from>
    <xdr:to>
      <xdr:col>7</xdr:col>
      <xdr:colOff>610911</xdr:colOff>
      <xdr:row>35</xdr:row>
      <xdr:rowOff>149872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7A9492C8-D0EC-4FB7-8233-DC691D706A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116205</xdr:colOff>
      <xdr:row>1</xdr:row>
      <xdr:rowOff>74953</xdr:rowOff>
    </xdr:from>
    <xdr:to>
      <xdr:col>1</xdr:col>
      <xdr:colOff>1578139</xdr:colOff>
      <xdr:row>1</xdr:row>
      <xdr:rowOff>440055</xdr:rowOff>
    </xdr:to>
    <xdr:pic>
      <xdr:nvPicPr>
        <xdr:cNvPr id="3" name="Afbeelding 2" descr="BESIX Infra Nederland">
          <a:extLst>
            <a:ext uri="{FF2B5EF4-FFF2-40B4-BE49-F238E27FC236}">
              <a16:creationId xmlns:a16="http://schemas.microsoft.com/office/drawing/2014/main" id="{98ED8D4D-3052-41A0-AFDA-907E5B32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" y="669313"/>
          <a:ext cx="1461934" cy="365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71755</xdr:colOff>
      <xdr:row>23</xdr:row>
      <xdr:rowOff>92075</xdr:rowOff>
    </xdr:from>
    <xdr:to>
      <xdr:col>7</xdr:col>
      <xdr:colOff>447040</xdr:colOff>
      <xdr:row>35</xdr:row>
      <xdr:rowOff>108903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BD6A94A8-2A44-4810-928D-67D3A6F310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116205</xdr:colOff>
      <xdr:row>1</xdr:row>
      <xdr:rowOff>74953</xdr:rowOff>
    </xdr:from>
    <xdr:to>
      <xdr:col>1</xdr:col>
      <xdr:colOff>1578139</xdr:colOff>
      <xdr:row>1</xdr:row>
      <xdr:rowOff>440055</xdr:rowOff>
    </xdr:to>
    <xdr:pic>
      <xdr:nvPicPr>
        <xdr:cNvPr id="3" name="Afbeelding 2" descr="BESIX Infra Nederland">
          <a:extLst>
            <a:ext uri="{FF2B5EF4-FFF2-40B4-BE49-F238E27FC236}">
              <a16:creationId xmlns:a16="http://schemas.microsoft.com/office/drawing/2014/main" id="{6FECECD5-43AE-4D5A-BF1E-7604FCA6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" y="669313"/>
          <a:ext cx="1461934" cy="365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235626</xdr:colOff>
      <xdr:row>23</xdr:row>
      <xdr:rowOff>133044</xdr:rowOff>
    </xdr:from>
    <xdr:to>
      <xdr:col>7</xdr:col>
      <xdr:colOff>610911</xdr:colOff>
      <xdr:row>35</xdr:row>
      <xdr:rowOff>149872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6F864A7C-63F4-4CD9-890C-26161A3D9D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116205</xdr:colOff>
      <xdr:row>1</xdr:row>
      <xdr:rowOff>74953</xdr:rowOff>
    </xdr:from>
    <xdr:to>
      <xdr:col>1</xdr:col>
      <xdr:colOff>1578139</xdr:colOff>
      <xdr:row>1</xdr:row>
      <xdr:rowOff>440055</xdr:rowOff>
    </xdr:to>
    <xdr:pic>
      <xdr:nvPicPr>
        <xdr:cNvPr id="3" name="Afbeelding 2" descr="BESIX Infra Nederland">
          <a:extLst>
            <a:ext uri="{FF2B5EF4-FFF2-40B4-BE49-F238E27FC236}">
              <a16:creationId xmlns:a16="http://schemas.microsoft.com/office/drawing/2014/main" id="{DD45D17D-BB6E-4DA9-B399-F34BA5343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" y="669313"/>
          <a:ext cx="1461934" cy="365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6EAF6B0-27DD-4989-9155-CD282587BF82}" name="Tabel14" displayName="Tabel14" ref="E25:F31" totalsRowShown="0" headerRowDxfId="31" tableBorderDxfId="30" headerRowCellStyle="Standaard 2">
  <autoFilter ref="E25:F31" xr:uid="{3938FA75-8960-4BC6-AEF9-2A3DE68FECEE}"/>
  <sortState xmlns:xlrd2="http://schemas.microsoft.com/office/spreadsheetml/2017/richdata2" ref="E26:F31">
    <sortCondition descending="1" ref="F25:F31"/>
  </sortState>
  <tableColumns count="2">
    <tableColumn id="1" xr3:uid="{FADA51FF-A99B-441C-9C67-EE10414B5699}" name="categorie" dataDxfId="29" dataCellStyle="Standaard 2"/>
    <tableColumn id="2" xr3:uid="{C45DD825-E78B-410C-85DE-03BC4EABB251}" name="ton CO2" dataDxfId="28" dataCellStyle="Komma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38FA75-8960-4BC6-AEF9-2A3DE68FECEE}" name="Tabel1" displayName="Tabel1" ref="E25:F31" totalsRowShown="0" headerRowDxfId="27" tableBorderDxfId="26" headerRowCellStyle="Standaard 2">
  <autoFilter ref="E25:F31" xr:uid="{3938FA75-8960-4BC6-AEF9-2A3DE68FECEE}"/>
  <sortState xmlns:xlrd2="http://schemas.microsoft.com/office/spreadsheetml/2017/richdata2" ref="E26:F31">
    <sortCondition descending="1" ref="F25:F31"/>
  </sortState>
  <tableColumns count="2">
    <tableColumn id="1" xr3:uid="{E921F71E-5A77-4ADF-963D-05F2CA8C3DDB}" name="categorie" dataDxfId="25" dataCellStyle="Standaard 2"/>
    <tableColumn id="2" xr3:uid="{CBCC1E61-B414-4915-997D-A5EC45204193}" name="ton CO2" dataDxfId="24" dataCellStyle="Komma 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A786943-8B44-40E7-996A-BEFF40DA375D}" name="Tabel148" displayName="Tabel148" ref="E25:F31" totalsRowShown="0" headerRowDxfId="23" tableBorderDxfId="22" headerRowCellStyle="Standaard 2">
  <autoFilter ref="E25:F31" xr:uid="{3938FA75-8960-4BC6-AEF9-2A3DE68FECEE}"/>
  <sortState xmlns:xlrd2="http://schemas.microsoft.com/office/spreadsheetml/2017/richdata2" ref="E26:F31">
    <sortCondition descending="1" ref="F25:F31"/>
  </sortState>
  <tableColumns count="2">
    <tableColumn id="1" xr3:uid="{FF6B3A99-94A8-457F-923D-C80C17D0A437}" name="categorie" dataDxfId="21" dataCellStyle="Standaard 2"/>
    <tableColumn id="2" xr3:uid="{6B30F22E-ADE2-4042-9DB4-7BA668917A92}" name="ton CO2" dataDxfId="20" dataCellStyle="Komma 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C42BF29-2896-4518-8FB3-AF2E71DCF906}" name="Tabel15" displayName="Tabel15" ref="E25:F31" totalsRowShown="0" headerRowDxfId="19" tableBorderDxfId="18" headerRowCellStyle="Standaard 2">
  <autoFilter ref="E25:F31" xr:uid="{3938FA75-8960-4BC6-AEF9-2A3DE68FECEE}"/>
  <sortState xmlns:xlrd2="http://schemas.microsoft.com/office/spreadsheetml/2017/richdata2" ref="E26:F31">
    <sortCondition descending="1" ref="F25:F31"/>
  </sortState>
  <tableColumns count="2">
    <tableColumn id="1" xr3:uid="{0B7B7F24-DE47-4B9A-BA0F-AF33CE61084D}" name="categorie" dataDxfId="17" dataCellStyle="Standaard 2"/>
    <tableColumn id="2" xr3:uid="{600C8A90-9370-4B6C-B361-462151E0EE20}" name="ton CO2" dataDxfId="16" dataCellStyle="Komma 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BFCA784-FB33-4F23-B9BF-1CA6928CC9F7}" name="Tabel1489" displayName="Tabel1489" ref="E25:F31" totalsRowShown="0" headerRowDxfId="15" tableBorderDxfId="14" headerRowCellStyle="Standaard 2">
  <autoFilter ref="E25:F31" xr:uid="{3938FA75-8960-4BC6-AEF9-2A3DE68FECEE}"/>
  <sortState xmlns:xlrd2="http://schemas.microsoft.com/office/spreadsheetml/2017/richdata2" ref="E26:F31">
    <sortCondition descending="1" ref="F25:F31"/>
  </sortState>
  <tableColumns count="2">
    <tableColumn id="1" xr3:uid="{0EDD317D-B66C-49C9-95F6-D5F8D23D2362}" name="categorie" dataDxfId="13" dataCellStyle="Standaard 2"/>
    <tableColumn id="2" xr3:uid="{D21A6641-89E1-4541-A31B-513492C4D9A5}" name="ton CO2" dataDxfId="12" dataCellStyle="Komma 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E8E3A30-A451-41BB-8BD0-BE09E731725A}" name="Tabel156" displayName="Tabel156" ref="E25:F31" totalsRowShown="0" headerRowDxfId="11" tableBorderDxfId="10" headerRowCellStyle="Standaard 2">
  <autoFilter ref="E25:F31" xr:uid="{3938FA75-8960-4BC6-AEF9-2A3DE68FECEE}"/>
  <sortState xmlns:xlrd2="http://schemas.microsoft.com/office/spreadsheetml/2017/richdata2" ref="E26:F31">
    <sortCondition descending="1" ref="F25:F31"/>
  </sortState>
  <tableColumns count="2">
    <tableColumn id="1" xr3:uid="{CCF146C2-8EA2-4AA0-B08B-73F3B9BC5A01}" name="categorie" dataDxfId="9" dataCellStyle="Standaard 2"/>
    <tableColumn id="2" xr3:uid="{6722C860-029C-475D-A794-8CA92E0F9520}" name="ton CO2" dataDxfId="8" dataCellStyle="Komma 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E5F4DBC-7756-4B2A-9F4D-B16A503A2733}" name="Tabel148910" displayName="Tabel148910" ref="E25:F31" totalsRowShown="0" headerRowDxfId="7" tableBorderDxfId="6" headerRowCellStyle="Standaard 2">
  <autoFilter ref="E25:F31" xr:uid="{3938FA75-8960-4BC6-AEF9-2A3DE68FECEE}"/>
  <sortState xmlns:xlrd2="http://schemas.microsoft.com/office/spreadsheetml/2017/richdata2" ref="E26:F31">
    <sortCondition descending="1" ref="F25:F31"/>
  </sortState>
  <tableColumns count="2">
    <tableColumn id="1" xr3:uid="{F9DB345A-B81F-4345-9AE2-311E216F2948}" name="categorie" dataDxfId="5" dataCellStyle="Standaard 2"/>
    <tableColumn id="2" xr3:uid="{4DB3BF88-8944-4BF7-AA7A-DD7EDFB67F9D}" name="ton CO2" dataDxfId="4" dataCellStyle="Komma 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2697FCC-972B-465D-B38B-9900B25BC814}" name="Tabel1567" displayName="Tabel1567" ref="E25:F31" totalsRowShown="0" headerRowDxfId="3" tableBorderDxfId="2" headerRowCellStyle="Standaard 2">
  <autoFilter ref="E25:F31" xr:uid="{3938FA75-8960-4BC6-AEF9-2A3DE68FECEE}"/>
  <sortState xmlns:xlrd2="http://schemas.microsoft.com/office/spreadsheetml/2017/richdata2" ref="E26:F31">
    <sortCondition descending="1" ref="F25:F31"/>
  </sortState>
  <tableColumns count="2">
    <tableColumn id="1" xr3:uid="{B03DE850-E43B-435C-904C-6274A4E7259E}" name="categorie" dataDxfId="1" dataCellStyle="Standaard 2"/>
    <tableColumn id="2" xr3:uid="{A8B6B81F-7019-4F04-B465-0BF0E744CBB5}" name="ton CO2" dataDxfId="0" dataCellStyle="Komma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350AC-28E4-4CA6-8812-273E21D3B52E}">
  <dimension ref="A1:L66"/>
  <sheetViews>
    <sheetView tabSelected="1" zoomScale="60" zoomScaleNormal="60" workbookViewId="0">
      <selection activeCell="I32" sqref="I32"/>
    </sheetView>
  </sheetViews>
  <sheetFormatPr defaultColWidth="8.7109375" defaultRowHeight="14.25" x14ac:dyDescent="0.2"/>
  <cols>
    <col min="1" max="1" width="8.7109375" style="246"/>
    <col min="2" max="2" width="69.28515625" style="246" customWidth="1"/>
    <col min="3" max="3" width="27" style="246" customWidth="1"/>
    <col min="4" max="4" width="31.28515625" style="246" bestFit="1" customWidth="1"/>
    <col min="5" max="5" width="28.7109375" style="246" bestFit="1" customWidth="1"/>
    <col min="6" max="6" width="18.42578125" style="246" bestFit="1" customWidth="1"/>
    <col min="7" max="7" width="24.7109375" style="246" customWidth="1"/>
    <col min="8" max="8" width="28" style="246" customWidth="1"/>
    <col min="9" max="9" width="30.7109375" style="246" customWidth="1"/>
    <col min="10" max="10" width="24.7109375" style="246" customWidth="1"/>
    <col min="11" max="11" width="36.28515625" style="246" customWidth="1"/>
    <col min="12" max="12" width="21.28515625" style="246" bestFit="1" customWidth="1"/>
    <col min="13" max="16384" width="8.7109375" style="247"/>
  </cols>
  <sheetData>
    <row r="1" spans="1:12" ht="40.15" customHeight="1" x14ac:dyDescent="0.2"/>
    <row r="2" spans="1:12" ht="40.15" customHeight="1" x14ac:dyDescent="0.2">
      <c r="B2" s="308" t="s">
        <v>176</v>
      </c>
      <c r="C2" s="308"/>
      <c r="D2" s="247"/>
      <c r="E2" s="248"/>
      <c r="F2" s="248"/>
      <c r="G2" s="248"/>
      <c r="H2" s="248"/>
      <c r="L2" s="248"/>
    </row>
    <row r="3" spans="1:12" ht="13.9" customHeight="1" thickBot="1" x14ac:dyDescent="0.25"/>
    <row r="4" spans="1:12" s="250" customFormat="1" ht="13.9" customHeight="1" x14ac:dyDescent="0.2">
      <c r="A4" s="249"/>
      <c r="B4" s="286" t="s">
        <v>155</v>
      </c>
      <c r="C4" s="286" t="s">
        <v>156</v>
      </c>
      <c r="D4" s="286" t="s">
        <v>157</v>
      </c>
      <c r="E4" s="286" t="s">
        <v>158</v>
      </c>
      <c r="F4" s="286" t="s">
        <v>159</v>
      </c>
      <c r="G4" s="286" t="s">
        <v>160</v>
      </c>
      <c r="H4" s="286" t="s">
        <v>161</v>
      </c>
      <c r="I4" s="286" t="s">
        <v>162</v>
      </c>
      <c r="J4" s="286" t="s">
        <v>163</v>
      </c>
      <c r="K4" s="286" t="s">
        <v>164</v>
      </c>
      <c r="L4" s="286" t="s">
        <v>165</v>
      </c>
    </row>
    <row r="5" spans="1:12" s="255" customFormat="1" ht="13.9" customHeight="1" x14ac:dyDescent="0.2">
      <c r="A5" s="251"/>
      <c r="B5" s="252" t="s">
        <v>180</v>
      </c>
      <c r="C5" s="253"/>
      <c r="D5" s="253"/>
      <c r="E5" s="253"/>
      <c r="F5" s="253"/>
      <c r="G5" s="253"/>
      <c r="H5" s="253"/>
      <c r="I5" s="253"/>
      <c r="J5" s="253"/>
      <c r="K5" s="253"/>
      <c r="L5" s="254"/>
    </row>
    <row r="6" spans="1:12" ht="13.9" customHeight="1" x14ac:dyDescent="0.2">
      <c r="B6" s="256" t="s">
        <v>177</v>
      </c>
      <c r="C6" s="257" t="s">
        <v>192</v>
      </c>
      <c r="D6" s="257" t="s">
        <v>87</v>
      </c>
      <c r="E6" s="257" t="s">
        <v>193</v>
      </c>
      <c r="F6" s="257" t="s">
        <v>1</v>
      </c>
      <c r="G6" s="246" t="s">
        <v>190</v>
      </c>
      <c r="K6" s="246" t="s">
        <v>191</v>
      </c>
      <c r="L6" s="258"/>
    </row>
    <row r="7" spans="1:12" ht="13.9" customHeight="1" x14ac:dyDescent="0.2">
      <c r="B7" s="256" t="s">
        <v>178</v>
      </c>
      <c r="C7" s="257" t="s">
        <v>192</v>
      </c>
      <c r="D7" s="257" t="s">
        <v>87</v>
      </c>
      <c r="E7" s="257" t="s">
        <v>193</v>
      </c>
      <c r="F7" s="257" t="s">
        <v>1</v>
      </c>
      <c r="G7" s="246" t="s">
        <v>190</v>
      </c>
      <c r="K7" s="246" t="s">
        <v>191</v>
      </c>
      <c r="L7" s="258"/>
    </row>
    <row r="8" spans="1:12" ht="13.9" customHeight="1" x14ac:dyDescent="0.2">
      <c r="B8" s="256"/>
      <c r="C8" s="257"/>
      <c r="D8" s="257"/>
      <c r="E8" s="257"/>
      <c r="F8" s="257"/>
      <c r="L8" s="258"/>
    </row>
    <row r="9" spans="1:12" ht="13.9" customHeight="1" x14ac:dyDescent="0.2">
      <c r="B9" s="256"/>
      <c r="C9" s="257"/>
      <c r="D9" s="257"/>
      <c r="E9" s="257"/>
      <c r="F9" s="257"/>
      <c r="L9" s="258"/>
    </row>
    <row r="10" spans="1:12" ht="13.9" customHeight="1" x14ac:dyDescent="0.2">
      <c r="B10" s="256"/>
      <c r="C10" s="257"/>
      <c r="D10" s="257"/>
      <c r="E10" s="257"/>
      <c r="F10" s="257"/>
      <c r="L10" s="258"/>
    </row>
    <row r="11" spans="1:12" ht="13.9" customHeight="1" x14ac:dyDescent="0.2">
      <c r="B11" s="256"/>
      <c r="C11" s="257"/>
      <c r="D11" s="257"/>
      <c r="E11" s="257"/>
      <c r="F11" s="257"/>
      <c r="L11" s="258"/>
    </row>
    <row r="12" spans="1:12" ht="13.9" customHeight="1" x14ac:dyDescent="0.2">
      <c r="B12" s="256"/>
      <c r="C12" s="257"/>
      <c r="D12" s="257"/>
      <c r="E12" s="257"/>
      <c r="F12" s="257"/>
      <c r="L12" s="258"/>
    </row>
    <row r="13" spans="1:12" ht="13.9" customHeight="1" x14ac:dyDescent="0.2">
      <c r="B13" s="256"/>
      <c r="C13" s="257"/>
      <c r="D13" s="257"/>
      <c r="E13" s="257"/>
      <c r="F13" s="257"/>
      <c r="L13" s="258"/>
    </row>
    <row r="14" spans="1:12" ht="13.9" customHeight="1" x14ac:dyDescent="0.2">
      <c r="B14" s="256"/>
      <c r="C14" s="257"/>
      <c r="D14" s="257"/>
      <c r="E14" s="257"/>
      <c r="F14" s="257"/>
      <c r="L14" s="258"/>
    </row>
    <row r="15" spans="1:12" ht="13.9" customHeight="1" thickBot="1" x14ac:dyDescent="0.25">
      <c r="B15" s="259"/>
      <c r="C15" s="260"/>
      <c r="D15" s="260"/>
      <c r="E15" s="260"/>
      <c r="F15" s="260"/>
      <c r="G15" s="261"/>
      <c r="H15" s="261"/>
      <c r="I15" s="261"/>
      <c r="J15" s="261"/>
      <c r="K15" s="261"/>
      <c r="L15" s="262"/>
    </row>
    <row r="16" spans="1:12" ht="13.9" customHeight="1" x14ac:dyDescent="0.2">
      <c r="B16" s="263" t="s">
        <v>179</v>
      </c>
      <c r="C16" s="264"/>
      <c r="D16" s="264"/>
      <c r="E16" s="264"/>
      <c r="F16" s="264"/>
      <c r="G16" s="264"/>
      <c r="H16" s="264"/>
      <c r="I16" s="264"/>
      <c r="J16" s="264"/>
      <c r="K16" s="264"/>
      <c r="L16" s="265"/>
    </row>
    <row r="17" spans="2:12" ht="13.9" customHeight="1" x14ac:dyDescent="0.2">
      <c r="B17" s="256" t="s">
        <v>181</v>
      </c>
      <c r="C17" s="257" t="s">
        <v>166</v>
      </c>
      <c r="D17" s="257" t="s">
        <v>167</v>
      </c>
      <c r="E17" s="257" t="s">
        <v>193</v>
      </c>
      <c r="F17" s="257" t="s">
        <v>1</v>
      </c>
      <c r="G17" s="267" t="s">
        <v>190</v>
      </c>
      <c r="H17" s="266"/>
      <c r="I17" s="266"/>
      <c r="J17" s="266"/>
      <c r="K17" s="267" t="s">
        <v>191</v>
      </c>
      <c r="L17" s="268"/>
    </row>
    <row r="18" spans="2:12" ht="13.9" customHeight="1" x14ac:dyDescent="0.2">
      <c r="B18" s="256" t="s">
        <v>182</v>
      </c>
      <c r="C18" s="257" t="s">
        <v>173</v>
      </c>
      <c r="D18" s="257" t="s">
        <v>167</v>
      </c>
      <c r="E18" s="257" t="s">
        <v>193</v>
      </c>
      <c r="F18" s="257" t="s">
        <v>1</v>
      </c>
      <c r="G18" s="267" t="s">
        <v>190</v>
      </c>
      <c r="H18" s="266"/>
      <c r="I18" s="266"/>
      <c r="J18" s="266"/>
      <c r="K18" s="267">
        <v>2021</v>
      </c>
      <c r="L18" s="268"/>
    </row>
    <row r="19" spans="2:12" ht="13.9" customHeight="1" x14ac:dyDescent="0.2">
      <c r="B19" s="256" t="s">
        <v>183</v>
      </c>
      <c r="C19" s="257" t="s">
        <v>166</v>
      </c>
      <c r="D19" s="257" t="s">
        <v>167</v>
      </c>
      <c r="E19" s="257" t="s">
        <v>168</v>
      </c>
      <c r="F19" s="257" t="s">
        <v>170</v>
      </c>
      <c r="G19" s="267" t="s">
        <v>202</v>
      </c>
      <c r="H19" s="266"/>
      <c r="I19" s="266"/>
      <c r="J19" s="266"/>
      <c r="K19" s="267">
        <v>2021</v>
      </c>
      <c r="L19" s="268"/>
    </row>
    <row r="20" spans="2:12" ht="13.9" customHeight="1" x14ac:dyDescent="0.2">
      <c r="B20" s="256" t="s">
        <v>184</v>
      </c>
      <c r="C20" s="257" t="s">
        <v>166</v>
      </c>
      <c r="D20" s="257" t="s">
        <v>167</v>
      </c>
      <c r="E20" s="257" t="s">
        <v>168</v>
      </c>
      <c r="F20" s="257" t="s">
        <v>1</v>
      </c>
      <c r="G20" s="267" t="s">
        <v>202</v>
      </c>
      <c r="H20" s="266"/>
      <c r="I20" s="266"/>
      <c r="J20" s="266"/>
      <c r="K20" s="267">
        <v>2021</v>
      </c>
      <c r="L20" s="268"/>
    </row>
    <row r="21" spans="2:12" ht="13.9" customHeight="1" x14ac:dyDescent="0.2">
      <c r="B21" s="256" t="s">
        <v>185</v>
      </c>
      <c r="C21" s="257" t="s">
        <v>166</v>
      </c>
      <c r="D21" s="257" t="s">
        <v>167</v>
      </c>
      <c r="E21" s="257" t="s">
        <v>168</v>
      </c>
      <c r="F21" s="257" t="s">
        <v>1</v>
      </c>
      <c r="G21" s="267" t="s">
        <v>203</v>
      </c>
      <c r="H21" s="266"/>
      <c r="I21" s="266"/>
      <c r="J21" s="266"/>
      <c r="K21" s="267" t="s">
        <v>191</v>
      </c>
      <c r="L21" s="268"/>
    </row>
    <row r="22" spans="2:12" ht="13.9" customHeight="1" x14ac:dyDescent="0.2">
      <c r="B22" s="256"/>
      <c r="C22" s="257"/>
      <c r="D22" s="257"/>
      <c r="E22" s="257"/>
      <c r="F22" s="257"/>
      <c r="G22" s="266"/>
      <c r="H22" s="266"/>
      <c r="I22" s="266"/>
      <c r="J22" s="266"/>
      <c r="K22" s="267"/>
      <c r="L22" s="268"/>
    </row>
    <row r="23" spans="2:12" ht="13.9" customHeight="1" x14ac:dyDescent="0.2">
      <c r="B23" s="256"/>
      <c r="C23" s="257"/>
      <c r="D23" s="257"/>
      <c r="E23" s="257"/>
      <c r="F23" s="257"/>
      <c r="G23" s="266"/>
      <c r="H23" s="266"/>
      <c r="I23" s="266"/>
      <c r="J23" s="266"/>
      <c r="K23" s="267"/>
      <c r="L23" s="268"/>
    </row>
    <row r="24" spans="2:12" ht="13.9" customHeight="1" x14ac:dyDescent="0.2">
      <c r="B24" s="256"/>
      <c r="C24" s="257"/>
      <c r="D24" s="257"/>
      <c r="E24" s="257"/>
      <c r="F24" s="257"/>
      <c r="G24" s="266"/>
      <c r="H24" s="266"/>
      <c r="I24" s="266"/>
      <c r="J24" s="266"/>
      <c r="K24" s="267"/>
      <c r="L24" s="268"/>
    </row>
    <row r="25" spans="2:12" ht="13.9" customHeight="1" x14ac:dyDescent="0.2">
      <c r="B25" s="269"/>
      <c r="C25" s="257"/>
      <c r="D25" s="257"/>
      <c r="E25" s="257"/>
      <c r="F25" s="257"/>
      <c r="G25" s="266"/>
      <c r="H25" s="266"/>
      <c r="I25" s="266"/>
      <c r="J25" s="266"/>
      <c r="K25" s="267"/>
      <c r="L25" s="268"/>
    </row>
    <row r="26" spans="2:12" ht="13.9" customHeight="1" x14ac:dyDescent="0.2">
      <c r="B26" s="256"/>
      <c r="C26" s="257"/>
      <c r="D26" s="257"/>
      <c r="E26" s="257"/>
      <c r="F26" s="257"/>
      <c r="G26" s="266"/>
      <c r="H26" s="266"/>
      <c r="I26" s="266"/>
      <c r="J26" s="266"/>
      <c r="K26" s="266"/>
      <c r="L26" s="268"/>
    </row>
    <row r="27" spans="2:12" ht="13.9" customHeight="1" x14ac:dyDescent="0.2">
      <c r="B27" s="256"/>
      <c r="C27" s="257"/>
      <c r="D27" s="257"/>
      <c r="E27" s="257"/>
      <c r="F27" s="257"/>
      <c r="G27" s="266"/>
      <c r="H27" s="266"/>
      <c r="I27" s="266"/>
      <c r="J27" s="266"/>
      <c r="K27" s="266"/>
      <c r="L27" s="268"/>
    </row>
    <row r="28" spans="2:12" ht="13.9" customHeight="1" x14ac:dyDescent="0.2">
      <c r="B28" s="256"/>
      <c r="C28" s="257"/>
      <c r="D28" s="257"/>
      <c r="E28" s="257"/>
      <c r="F28" s="257"/>
      <c r="G28" s="266"/>
      <c r="H28" s="266"/>
      <c r="I28" s="266"/>
      <c r="J28" s="266"/>
      <c r="K28" s="266"/>
      <c r="L28" s="268"/>
    </row>
    <row r="29" spans="2:12" ht="13.9" customHeight="1" x14ac:dyDescent="0.2">
      <c r="B29" s="270"/>
      <c r="C29" s="266"/>
      <c r="D29" s="266"/>
      <c r="E29" s="266"/>
      <c r="F29" s="266"/>
      <c r="G29" s="266"/>
      <c r="H29" s="266"/>
      <c r="I29" s="266"/>
      <c r="J29" s="266"/>
      <c r="K29" s="266"/>
      <c r="L29" s="268"/>
    </row>
    <row r="30" spans="2:12" ht="13.9" customHeight="1" thickBot="1" x14ac:dyDescent="0.25">
      <c r="B30" s="271"/>
      <c r="C30" s="272"/>
      <c r="D30" s="272"/>
      <c r="E30" s="272"/>
      <c r="F30" s="272"/>
      <c r="G30" s="272"/>
      <c r="H30" s="272"/>
      <c r="I30" s="272"/>
      <c r="J30" s="272"/>
      <c r="K30" s="272"/>
      <c r="L30" s="273"/>
    </row>
    <row r="31" spans="2:12" ht="13.9" customHeight="1" x14ac:dyDescent="0.2">
      <c r="B31" s="274"/>
      <c r="C31" s="275"/>
      <c r="D31" s="275"/>
      <c r="E31" s="275"/>
      <c r="F31" s="275"/>
      <c r="G31" s="247"/>
      <c r="H31" s="247"/>
      <c r="I31" s="247"/>
      <c r="J31" s="247"/>
      <c r="K31" s="247"/>
      <c r="L31" s="276"/>
    </row>
    <row r="32" spans="2:12" ht="13.9" customHeight="1" thickBot="1" x14ac:dyDescent="0.25">
      <c r="B32" s="277"/>
      <c r="C32" s="278"/>
      <c r="D32" s="278"/>
      <c r="E32" s="278"/>
      <c r="F32" s="278"/>
      <c r="G32" s="279"/>
      <c r="H32" s="279"/>
      <c r="I32" s="279"/>
      <c r="J32" s="279"/>
      <c r="K32" s="279"/>
      <c r="L32" s="280"/>
    </row>
    <row r="33" spans="2:12" ht="13.9" customHeight="1" x14ac:dyDescent="0.2">
      <c r="B33" s="281" t="s">
        <v>171</v>
      </c>
      <c r="C33" s="282"/>
      <c r="D33" s="282"/>
      <c r="E33" s="282"/>
      <c r="F33" s="282"/>
      <c r="G33" s="283"/>
      <c r="H33" s="283"/>
      <c r="I33" s="283"/>
      <c r="J33" s="283"/>
      <c r="K33" s="283"/>
      <c r="L33" s="284"/>
    </row>
    <row r="34" spans="2:12" ht="13.9" customHeight="1" x14ac:dyDescent="0.2">
      <c r="B34" s="256" t="s">
        <v>188</v>
      </c>
      <c r="C34" s="257" t="s">
        <v>173</v>
      </c>
      <c r="D34" s="285" t="s">
        <v>120</v>
      </c>
      <c r="E34" s="257" t="s">
        <v>172</v>
      </c>
      <c r="F34" s="257" t="s">
        <v>32</v>
      </c>
      <c r="G34" s="246" t="s">
        <v>202</v>
      </c>
      <c r="K34" s="267">
        <v>2021</v>
      </c>
      <c r="L34" s="258"/>
    </row>
    <row r="35" spans="2:12" ht="13.9" customHeight="1" x14ac:dyDescent="0.2">
      <c r="B35" s="256"/>
      <c r="C35" s="257"/>
      <c r="D35" s="285"/>
      <c r="E35" s="257"/>
      <c r="F35" s="257"/>
      <c r="K35" s="267"/>
      <c r="L35" s="258"/>
    </row>
    <row r="36" spans="2:12" ht="13.9" customHeight="1" x14ac:dyDescent="0.2">
      <c r="B36" s="256"/>
      <c r="C36" s="257"/>
      <c r="D36" s="257"/>
      <c r="E36" s="257"/>
      <c r="F36" s="257"/>
      <c r="K36" s="267"/>
      <c r="L36" s="258"/>
    </row>
    <row r="37" spans="2:12" ht="13.9" customHeight="1" x14ac:dyDescent="0.2">
      <c r="B37" s="256"/>
      <c r="C37" s="257"/>
      <c r="D37" s="257"/>
      <c r="E37" s="257"/>
      <c r="F37" s="257"/>
      <c r="K37" s="267"/>
      <c r="L37" s="258"/>
    </row>
    <row r="38" spans="2:12" ht="13.9" customHeight="1" x14ac:dyDescent="0.2">
      <c r="B38" s="256"/>
      <c r="C38" s="257"/>
      <c r="D38" s="257"/>
      <c r="E38" s="257"/>
      <c r="F38" s="257"/>
      <c r="K38" s="267"/>
      <c r="L38" s="258"/>
    </row>
    <row r="39" spans="2:12" ht="13.9" customHeight="1" x14ac:dyDescent="0.2">
      <c r="B39" s="256"/>
      <c r="C39" s="257"/>
      <c r="D39" s="257"/>
      <c r="E39" s="257"/>
      <c r="F39" s="257"/>
      <c r="L39" s="258"/>
    </row>
    <row r="40" spans="2:12" ht="13.9" customHeight="1" x14ac:dyDescent="0.2">
      <c r="B40" s="256"/>
      <c r="C40" s="257"/>
      <c r="D40" s="257"/>
      <c r="E40" s="257"/>
      <c r="F40" s="257"/>
      <c r="L40" s="258"/>
    </row>
    <row r="41" spans="2:12" ht="13.9" customHeight="1" thickBot="1" x14ac:dyDescent="0.25">
      <c r="B41" s="259"/>
      <c r="C41" s="260"/>
      <c r="D41" s="260"/>
      <c r="E41" s="260"/>
      <c r="F41" s="260"/>
      <c r="G41" s="261"/>
      <c r="H41" s="261"/>
      <c r="I41" s="261"/>
      <c r="J41" s="261"/>
      <c r="K41" s="261"/>
      <c r="L41" s="262"/>
    </row>
    <row r="42" spans="2:12" ht="13.9" customHeight="1" x14ac:dyDescent="0.2">
      <c r="B42" s="281" t="s">
        <v>174</v>
      </c>
      <c r="C42" s="282"/>
      <c r="D42" s="282"/>
      <c r="E42" s="282"/>
      <c r="F42" s="282"/>
      <c r="G42" s="283"/>
      <c r="H42" s="283"/>
      <c r="I42" s="283"/>
      <c r="J42" s="283"/>
      <c r="K42" s="283"/>
      <c r="L42" s="284"/>
    </row>
    <row r="43" spans="2:12" ht="13.9" customHeight="1" x14ac:dyDescent="0.2">
      <c r="B43" s="256" t="s">
        <v>187</v>
      </c>
      <c r="C43" s="257" t="s">
        <v>192</v>
      </c>
      <c r="D43" s="257" t="s">
        <v>194</v>
      </c>
      <c r="E43" s="257" t="s">
        <v>195</v>
      </c>
      <c r="F43" s="257" t="s">
        <v>32</v>
      </c>
      <c r="G43" s="246" t="s">
        <v>202</v>
      </c>
      <c r="K43" s="267" t="s">
        <v>196</v>
      </c>
      <c r="L43" s="258"/>
    </row>
    <row r="44" spans="2:12" ht="13.9" customHeight="1" x14ac:dyDescent="0.2">
      <c r="B44" s="256"/>
      <c r="C44" s="257"/>
      <c r="D44" s="257"/>
      <c r="E44" s="257"/>
      <c r="F44" s="257"/>
      <c r="K44" s="267"/>
      <c r="L44" s="258"/>
    </row>
    <row r="45" spans="2:12" ht="13.9" customHeight="1" x14ac:dyDescent="0.2">
      <c r="B45" s="256"/>
      <c r="C45" s="257"/>
      <c r="D45" s="257"/>
      <c r="E45" s="257"/>
      <c r="F45" s="257"/>
      <c r="K45" s="267"/>
      <c r="L45" s="258"/>
    </row>
    <row r="46" spans="2:12" ht="13.9" customHeight="1" x14ac:dyDescent="0.2">
      <c r="B46" s="256"/>
      <c r="C46" s="257"/>
      <c r="D46" s="257"/>
      <c r="E46" s="257"/>
      <c r="F46" s="257"/>
      <c r="K46" s="267"/>
      <c r="L46" s="258"/>
    </row>
    <row r="47" spans="2:12" ht="13.9" customHeight="1" x14ac:dyDescent="0.2">
      <c r="B47" s="256"/>
      <c r="C47" s="257"/>
      <c r="D47" s="257"/>
      <c r="E47" s="257"/>
      <c r="F47" s="257"/>
      <c r="L47" s="258"/>
    </row>
    <row r="48" spans="2:12" ht="13.9" customHeight="1" x14ac:dyDescent="0.2">
      <c r="B48" s="256"/>
      <c r="C48" s="257"/>
      <c r="D48" s="257"/>
      <c r="E48" s="257"/>
      <c r="F48" s="257"/>
      <c r="L48" s="258"/>
    </row>
    <row r="49" spans="2:12" ht="13.9" customHeight="1" thickBot="1" x14ac:dyDescent="0.25">
      <c r="B49" s="259"/>
      <c r="C49" s="260"/>
      <c r="D49" s="260"/>
      <c r="E49" s="260"/>
      <c r="F49" s="260"/>
      <c r="G49" s="261"/>
      <c r="H49" s="261"/>
      <c r="I49" s="261"/>
      <c r="J49" s="261"/>
      <c r="K49" s="261"/>
      <c r="L49" s="262"/>
    </row>
    <row r="50" spans="2:12" ht="13.9" customHeight="1" x14ac:dyDescent="0.2">
      <c r="B50" s="281" t="s">
        <v>175</v>
      </c>
      <c r="C50" s="282"/>
      <c r="D50" s="282"/>
      <c r="E50" s="282"/>
      <c r="F50" s="282"/>
      <c r="G50" s="283"/>
      <c r="H50" s="283"/>
      <c r="I50" s="283"/>
      <c r="J50" s="283"/>
      <c r="K50" s="283"/>
      <c r="L50" s="284"/>
    </row>
    <row r="51" spans="2:12" ht="13.9" customHeight="1" x14ac:dyDescent="0.2">
      <c r="B51" s="256" t="s">
        <v>186</v>
      </c>
      <c r="C51" s="257" t="s">
        <v>197</v>
      </c>
      <c r="D51" s="257" t="s">
        <v>198</v>
      </c>
      <c r="E51" s="257" t="s">
        <v>195</v>
      </c>
      <c r="F51" s="257" t="s">
        <v>199</v>
      </c>
      <c r="G51" s="246" t="s">
        <v>204</v>
      </c>
      <c r="K51" s="267" t="s">
        <v>169</v>
      </c>
      <c r="L51" s="258"/>
    </row>
    <row r="52" spans="2:12" ht="13.9" customHeight="1" x14ac:dyDescent="0.2">
      <c r="B52" s="256"/>
      <c r="C52" s="257"/>
      <c r="D52" s="257"/>
      <c r="E52" s="257"/>
      <c r="F52" s="257"/>
      <c r="L52" s="258"/>
    </row>
    <row r="53" spans="2:12" ht="13.9" customHeight="1" x14ac:dyDescent="0.2">
      <c r="B53" s="256"/>
      <c r="C53" s="257"/>
      <c r="D53" s="257"/>
      <c r="E53" s="257"/>
      <c r="F53" s="257"/>
      <c r="L53" s="258"/>
    </row>
    <row r="54" spans="2:12" ht="13.9" customHeight="1" x14ac:dyDescent="0.2">
      <c r="B54" s="256"/>
      <c r="C54" s="257"/>
      <c r="D54" s="257"/>
      <c r="E54" s="257"/>
      <c r="F54" s="257"/>
      <c r="L54" s="258"/>
    </row>
    <row r="55" spans="2:12" ht="13.9" customHeight="1" x14ac:dyDescent="0.2">
      <c r="B55" s="256"/>
      <c r="C55" s="257"/>
      <c r="D55" s="257"/>
      <c r="E55" s="257"/>
      <c r="F55" s="257"/>
      <c r="L55" s="258"/>
    </row>
    <row r="56" spans="2:12" ht="13.9" customHeight="1" thickBot="1" x14ac:dyDescent="0.25">
      <c r="B56" s="259"/>
      <c r="C56" s="260"/>
      <c r="D56" s="260"/>
      <c r="E56" s="260"/>
      <c r="F56" s="260"/>
      <c r="G56" s="261"/>
      <c r="H56" s="261"/>
      <c r="I56" s="261"/>
      <c r="J56" s="261"/>
      <c r="K56" s="261"/>
      <c r="L56" s="262"/>
    </row>
    <row r="57" spans="2:12" ht="13.9" customHeight="1" x14ac:dyDescent="0.2">
      <c r="B57" s="281" t="s">
        <v>189</v>
      </c>
      <c r="C57" s="282"/>
      <c r="D57" s="282"/>
      <c r="E57" s="282"/>
      <c r="F57" s="282"/>
      <c r="G57" s="283"/>
      <c r="H57" s="283"/>
      <c r="I57" s="283"/>
      <c r="J57" s="283"/>
      <c r="K57" s="283"/>
      <c r="L57" s="284"/>
    </row>
    <row r="58" spans="2:12" ht="13.9" customHeight="1" x14ac:dyDescent="0.2">
      <c r="B58" s="256"/>
      <c r="C58" s="257"/>
      <c r="D58" s="257"/>
      <c r="E58" s="257"/>
      <c r="F58" s="257"/>
      <c r="K58" s="267"/>
      <c r="L58" s="258"/>
    </row>
    <row r="59" spans="2:12" ht="13.9" customHeight="1" x14ac:dyDescent="0.2">
      <c r="B59" s="256"/>
      <c r="C59" s="257"/>
      <c r="D59" s="257"/>
      <c r="E59" s="257"/>
      <c r="F59" s="257"/>
      <c r="K59" s="267"/>
      <c r="L59" s="258"/>
    </row>
    <row r="60" spans="2:12" ht="13.9" customHeight="1" x14ac:dyDescent="0.2">
      <c r="B60" s="256"/>
      <c r="C60" s="257"/>
      <c r="D60" s="257"/>
      <c r="E60" s="257"/>
      <c r="F60" s="257"/>
      <c r="K60" s="267"/>
      <c r="L60" s="258"/>
    </row>
    <row r="61" spans="2:12" ht="13.9" customHeight="1" x14ac:dyDescent="0.2">
      <c r="B61" s="256"/>
      <c r="C61" s="257"/>
      <c r="D61" s="257"/>
      <c r="E61" s="257"/>
      <c r="F61" s="257"/>
      <c r="K61" s="267"/>
      <c r="L61" s="258"/>
    </row>
    <row r="62" spans="2:12" ht="13.9" customHeight="1" x14ac:dyDescent="0.2">
      <c r="B62" s="256"/>
      <c r="C62" s="257"/>
      <c r="D62" s="257"/>
      <c r="E62" s="257"/>
      <c r="F62" s="257"/>
      <c r="L62" s="258"/>
    </row>
    <row r="63" spans="2:12" ht="13.9" customHeight="1" x14ac:dyDescent="0.2">
      <c r="B63" s="256"/>
      <c r="C63" s="257"/>
      <c r="D63" s="257"/>
      <c r="E63" s="257"/>
      <c r="F63" s="257"/>
      <c r="L63" s="258"/>
    </row>
    <row r="64" spans="2:12" ht="13.9" customHeight="1" thickBot="1" x14ac:dyDescent="0.25">
      <c r="B64" s="259"/>
      <c r="C64" s="260"/>
      <c r="D64" s="260"/>
      <c r="E64" s="260"/>
      <c r="F64" s="260"/>
      <c r="G64" s="261"/>
      <c r="H64" s="261"/>
      <c r="I64" s="261"/>
      <c r="J64" s="261"/>
      <c r="K64" s="261"/>
      <c r="L64" s="262"/>
    </row>
    <row r="65" spans="3:6" ht="13.9" customHeight="1" x14ac:dyDescent="0.2">
      <c r="C65" s="257"/>
      <c r="D65" s="257"/>
      <c r="E65" s="257"/>
      <c r="F65" s="257"/>
    </row>
    <row r="66" spans="3:6" x14ac:dyDescent="0.2">
      <c r="C66" s="257"/>
      <c r="D66" s="257"/>
      <c r="E66" s="257"/>
      <c r="F66" s="257"/>
    </row>
  </sheetData>
  <autoFilter ref="B4:J38" xr:uid="{00000000-0009-0000-0000-000000000000}">
    <sortState xmlns:xlrd2="http://schemas.microsoft.com/office/spreadsheetml/2017/richdata2" ref="B14:M30">
      <sortCondition ref="F13:F30"/>
    </sortState>
  </autoFilter>
  <mergeCells count="1">
    <mergeCell ref="B2:C2"/>
  </mergeCells>
  <pageMargins left="0.7" right="0.7" top="0.75" bottom="0.75" header="0.3" footer="0.3"/>
  <pageSetup paperSize="9" orientation="portrait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43320-2781-4A15-A15B-4371636BB80C}">
  <dimension ref="A1:O302"/>
  <sheetViews>
    <sheetView zoomScale="93" zoomScaleNormal="93" zoomScalePageLayoutView="80" workbookViewId="0">
      <selection activeCell="C28" sqref="C28"/>
    </sheetView>
  </sheetViews>
  <sheetFormatPr defaultColWidth="8.7109375" defaultRowHeight="12.75" x14ac:dyDescent="0.2"/>
  <cols>
    <col min="1" max="1" width="8.7109375" style="58"/>
    <col min="2" max="2" width="44.28515625" style="58" customWidth="1"/>
    <col min="3" max="3" width="12.7109375" style="58" customWidth="1"/>
    <col min="4" max="4" width="14.7109375" style="58" customWidth="1"/>
    <col min="5" max="5" width="17.42578125" style="58" bestFit="1" customWidth="1"/>
    <col min="6" max="6" width="14" style="58" bestFit="1" customWidth="1"/>
    <col min="7" max="7" width="26.5703125" style="58" bestFit="1" customWidth="1"/>
    <col min="8" max="8" width="12.7109375" style="58" customWidth="1"/>
    <col min="9" max="9" width="14.7109375" style="58" customWidth="1"/>
    <col min="10" max="11" width="13.42578125" style="58" bestFit="1" customWidth="1"/>
    <col min="12" max="12" width="8" style="58" bestFit="1" customWidth="1"/>
    <col min="13" max="13" width="19.42578125" style="58" customWidth="1"/>
    <col min="14" max="14" width="31.42578125" style="58" customWidth="1"/>
    <col min="15" max="15" width="17.7109375" style="58" customWidth="1"/>
    <col min="16" max="16384" width="8.7109375" style="58"/>
  </cols>
  <sheetData>
    <row r="1" spans="1:15" ht="47.25" customHeight="1" x14ac:dyDescent="0.2">
      <c r="B1"/>
      <c r="D1"/>
    </row>
    <row r="2" spans="1:15" s="59" customFormat="1" ht="47.25" customHeight="1" x14ac:dyDescent="0.2">
      <c r="A2" s="58"/>
      <c r="B2" s="309" t="s">
        <v>117</v>
      </c>
      <c r="C2" s="309"/>
      <c r="D2" s="309"/>
      <c r="E2" s="309"/>
      <c r="F2" s="309"/>
      <c r="G2" s="309"/>
      <c r="H2" s="309"/>
      <c r="I2" s="309"/>
      <c r="J2" s="309"/>
    </row>
    <row r="3" spans="1:15" ht="13.9" customHeight="1" thickBot="1" x14ac:dyDescent="0.25"/>
    <row r="4" spans="1:15" s="60" customFormat="1" ht="18.75" thickBot="1" x14ac:dyDescent="0.25">
      <c r="B4" s="103" t="s">
        <v>1</v>
      </c>
      <c r="C4" s="139" t="s">
        <v>102</v>
      </c>
      <c r="D4" s="139" t="s">
        <v>103</v>
      </c>
      <c r="E4" s="104" t="s">
        <v>83</v>
      </c>
      <c r="F4" s="104" t="s">
        <v>84</v>
      </c>
      <c r="G4" s="104" t="s">
        <v>85</v>
      </c>
      <c r="H4" s="139" t="s">
        <v>102</v>
      </c>
      <c r="I4" s="139" t="s">
        <v>103</v>
      </c>
      <c r="J4" s="105" t="s">
        <v>86</v>
      </c>
    </row>
    <row r="5" spans="1:15" s="60" customFormat="1" ht="13.9" customHeight="1" x14ac:dyDescent="0.2">
      <c r="B5" s="61" t="s">
        <v>87</v>
      </c>
      <c r="C5" s="119">
        <f>'2020'!G5+'2020'!G7+'2020'!G8+'2020'!G9+'2020'!K5+'2020'!K7+'2020'!K8+'2020'!K9</f>
        <v>17884</v>
      </c>
      <c r="D5" s="119">
        <f>'2020'!G6+'2020'!K6</f>
        <v>484404</v>
      </c>
      <c r="E5" s="140">
        <f>C5+D5</f>
        <v>502288</v>
      </c>
      <c r="F5" s="62" t="s">
        <v>24</v>
      </c>
      <c r="G5" s="125">
        <f>Emissiefactoren!F5</f>
        <v>1.8839999999999999</v>
      </c>
      <c r="H5" s="149">
        <f>C5*G5/1000</f>
        <v>33.693455999999998</v>
      </c>
      <c r="I5" s="149">
        <f>D5*G5/1000</f>
        <v>912.61713599999996</v>
      </c>
      <c r="J5" s="63">
        <f>E5*G5/1000</f>
        <v>946.31059199999993</v>
      </c>
    </row>
    <row r="6" spans="1:15" ht="13.9" customHeight="1" x14ac:dyDescent="0.2">
      <c r="B6" s="64" t="s">
        <v>88</v>
      </c>
      <c r="C6" s="113"/>
      <c r="D6" s="120">
        <f>'2020'!G17+'2020'!G18+'2020'!G19+'2020'!G20+'2020'!G23+'2020'!G24+'2020'!K17+'2020'!K18+'2020'!K19+'2020'!K20+'2020'!K23+'2020'!K24</f>
        <v>60201.540000000008</v>
      </c>
      <c r="E6" s="141">
        <f>C6+D6</f>
        <v>60201.540000000008</v>
      </c>
      <c r="F6" s="65" t="s">
        <v>77</v>
      </c>
      <c r="G6" s="126">
        <f>Emissiefactoren!F7</f>
        <v>3.2629999999999999</v>
      </c>
      <c r="H6" s="150">
        <f>C6*G6/1000</f>
        <v>0</v>
      </c>
      <c r="I6" s="150">
        <f>D6*G6/1000</f>
        <v>196.43762502000001</v>
      </c>
      <c r="J6" s="66">
        <f>E6*G6/1000</f>
        <v>196.43762502000001</v>
      </c>
      <c r="K6" s="67">
        <f>974278.47+2682.32+3546.9</f>
        <v>980507.69</v>
      </c>
      <c r="L6" s="68"/>
    </row>
    <row r="7" spans="1:15" ht="13.9" customHeight="1" x14ac:dyDescent="0.2">
      <c r="B7" s="64" t="s">
        <v>89</v>
      </c>
      <c r="C7" s="113"/>
      <c r="D7" s="120">
        <f>'2020'!G27+'2020'!G28+'2020'!G29+'2020'!K27+'2020'!K28+'2020'!K29</f>
        <v>1155.3799999999999</v>
      </c>
      <c r="E7" s="141">
        <f>C7+D7</f>
        <v>1155.3799999999999</v>
      </c>
      <c r="F7" s="65" t="s">
        <v>77</v>
      </c>
      <c r="G7" s="126">
        <f>Emissiefactoren!F9</f>
        <v>2.7839999999999998</v>
      </c>
      <c r="H7" s="150">
        <f>C7*G7/1000</f>
        <v>0</v>
      </c>
      <c r="I7" s="150">
        <f>D7*G7/1000</f>
        <v>3.2165779199999993</v>
      </c>
      <c r="J7" s="66">
        <f>E7*G7/1000</f>
        <v>3.2165779199999993</v>
      </c>
      <c r="K7" s="67">
        <f>669507.88+603.49+118.74</f>
        <v>670230.11</v>
      </c>
      <c r="L7" s="68"/>
    </row>
    <row r="8" spans="1:15" ht="13.9" customHeight="1" thickBot="1" x14ac:dyDescent="0.25">
      <c r="B8" s="69" t="s">
        <v>74</v>
      </c>
      <c r="C8" s="114"/>
      <c r="D8" s="121">
        <f>'2020'!G32+'2020'!G33+'2020'!K32+'2020'!K33</f>
        <v>121</v>
      </c>
      <c r="E8" s="142">
        <f>C8+D8</f>
        <v>121</v>
      </c>
      <c r="F8" s="70" t="s">
        <v>77</v>
      </c>
      <c r="G8" s="127">
        <f>Emissiefactoren!F10</f>
        <v>1.7250000000000001</v>
      </c>
      <c r="H8" s="150">
        <f>C8*G8/1000</f>
        <v>0</v>
      </c>
      <c r="I8" s="150">
        <f>D8*G8/1000</f>
        <v>0.20872500000000002</v>
      </c>
      <c r="J8" s="71">
        <f>E8*G8/1000</f>
        <v>0.20872500000000002</v>
      </c>
      <c r="K8" s="67"/>
      <c r="L8" s="68"/>
    </row>
    <row r="9" spans="1:15" ht="13.9" customHeight="1" thickBot="1" x14ac:dyDescent="0.25">
      <c r="B9" s="72"/>
      <c r="C9" s="72"/>
      <c r="D9" s="72"/>
      <c r="E9" s="141"/>
      <c r="F9" s="65"/>
      <c r="G9" s="73" t="s">
        <v>90</v>
      </c>
      <c r="H9" s="151">
        <f>SUM(H5:H8)</f>
        <v>33.693455999999998</v>
      </c>
      <c r="I9" s="151">
        <f>SUM(I5:I8)</f>
        <v>1112.4800639399998</v>
      </c>
      <c r="J9" s="74">
        <f>SUM(J5:J8)</f>
        <v>1146.1735199399998</v>
      </c>
      <c r="K9" s="67"/>
      <c r="L9" s="68"/>
      <c r="M9" s="75"/>
      <c r="N9" s="75"/>
      <c r="O9" s="75"/>
    </row>
    <row r="10" spans="1:15" ht="13.9" customHeight="1" thickBot="1" x14ac:dyDescent="0.25">
      <c r="E10" s="143"/>
      <c r="G10" s="76"/>
      <c r="H10" s="152"/>
      <c r="I10" s="152"/>
      <c r="J10" s="77"/>
      <c r="K10" s="68"/>
      <c r="L10" s="68"/>
      <c r="M10" s="75"/>
      <c r="N10" s="75"/>
      <c r="O10" s="75"/>
    </row>
    <row r="11" spans="1:15" ht="13.9" customHeight="1" thickBot="1" x14ac:dyDescent="0.25">
      <c r="B11" s="103" t="s">
        <v>32</v>
      </c>
      <c r="C11" s="130"/>
      <c r="D11" s="131"/>
      <c r="E11" s="162" t="s">
        <v>83</v>
      </c>
      <c r="F11" s="104" t="s">
        <v>84</v>
      </c>
      <c r="G11" s="106" t="s">
        <v>85</v>
      </c>
      <c r="H11" s="153"/>
      <c r="I11" s="153"/>
      <c r="J11" s="107" t="s">
        <v>86</v>
      </c>
      <c r="M11" s="78"/>
      <c r="N11" s="79"/>
      <c r="O11" s="75"/>
    </row>
    <row r="12" spans="1:15" ht="13.9" customHeight="1" x14ac:dyDescent="0.2">
      <c r="B12" s="80" t="s">
        <v>91</v>
      </c>
      <c r="C12" s="122">
        <f>'2020'!G37+'2020'!G39+'2020'!G40+'2020'!G41+'2020'!G42+'2020'!G43+'2020'!K37+'2020'!K39+'2020'!K40+'2020'!K41+'2020'!K42+'2020'!K43</f>
        <v>97416</v>
      </c>
      <c r="D12" s="122">
        <f>'2020'!G38+'2020'!K38</f>
        <v>282290</v>
      </c>
      <c r="E12" s="161">
        <f>C12+D12</f>
        <v>379706</v>
      </c>
      <c r="F12" s="81" t="s">
        <v>78</v>
      </c>
      <c r="G12" s="128">
        <f>Emissiefactoren!F11</f>
        <v>0.55600000000000005</v>
      </c>
      <c r="H12" s="149">
        <f>C12*G12/1000</f>
        <v>54.163296000000003</v>
      </c>
      <c r="I12" s="149">
        <f>D12*G12/1000</f>
        <v>156.95324000000002</v>
      </c>
      <c r="J12" s="82">
        <f>E12*G12/1000</f>
        <v>211.11653600000002</v>
      </c>
      <c r="M12" s="75"/>
      <c r="N12" s="83"/>
      <c r="O12" s="75"/>
    </row>
    <row r="13" spans="1:15" ht="13.9" customHeight="1" thickBot="1" x14ac:dyDescent="0.25">
      <c r="B13" s="84" t="s">
        <v>92</v>
      </c>
      <c r="C13" s="115"/>
      <c r="D13" s="123"/>
      <c r="E13" s="146">
        <f>C13+D13</f>
        <v>0</v>
      </c>
      <c r="F13" s="85"/>
      <c r="G13" s="86">
        <v>0</v>
      </c>
      <c r="H13" s="150">
        <f>C13*G13/1000</f>
        <v>0</v>
      </c>
      <c r="I13" s="150">
        <f>D13*G13/1000</f>
        <v>0</v>
      </c>
      <c r="J13" s="87">
        <f t="shared" ref="J13" si="0">E13*G13/1000000</f>
        <v>0</v>
      </c>
      <c r="K13" s="68"/>
      <c r="L13" s="68">
        <f>(1860+1753)/2</f>
        <v>1806.5</v>
      </c>
      <c r="M13" s="75"/>
      <c r="N13" s="83"/>
      <c r="O13" s="75"/>
    </row>
    <row r="14" spans="1:15" s="60" customFormat="1" ht="13.9" customHeight="1" thickBot="1" x14ac:dyDescent="0.25">
      <c r="E14" s="147"/>
      <c r="G14" s="89" t="s">
        <v>93</v>
      </c>
      <c r="H14" s="154">
        <f>SUM(H12:H13)</f>
        <v>54.163296000000003</v>
      </c>
      <c r="I14" s="154">
        <f>SUM(I12:I13)</f>
        <v>156.95324000000002</v>
      </c>
      <c r="J14" s="90">
        <f>SUM(J12:J13)</f>
        <v>211.11653600000002</v>
      </c>
      <c r="M14" s="91"/>
      <c r="N14" s="91"/>
      <c r="O14" s="91"/>
    </row>
    <row r="15" spans="1:15" s="60" customFormat="1" ht="13.9" customHeight="1" thickBot="1" x14ac:dyDescent="0.25">
      <c r="E15" s="147"/>
      <c r="G15" s="92"/>
      <c r="H15" s="155"/>
      <c r="I15" s="155"/>
      <c r="J15" s="93"/>
      <c r="M15" s="91"/>
      <c r="N15" s="91"/>
      <c r="O15" s="91"/>
    </row>
    <row r="16" spans="1:15" s="60" customFormat="1" ht="13.9" customHeight="1" thickBot="1" x14ac:dyDescent="0.25">
      <c r="B16" s="103" t="s">
        <v>94</v>
      </c>
      <c r="C16" s="130"/>
      <c r="D16" s="131"/>
      <c r="E16" s="144" t="s">
        <v>83</v>
      </c>
      <c r="F16" s="104" t="s">
        <v>84</v>
      </c>
      <c r="G16" s="104" t="s">
        <v>85</v>
      </c>
      <c r="H16" s="156"/>
      <c r="I16" s="156"/>
      <c r="J16" s="107" t="s">
        <v>86</v>
      </c>
      <c r="M16" s="91"/>
      <c r="N16" s="91"/>
      <c r="O16" s="91"/>
    </row>
    <row r="17" spans="2:15" s="60" customFormat="1" ht="13.9" customHeight="1" thickBot="1" x14ac:dyDescent="0.25">
      <c r="B17" s="110" t="s">
        <v>95</v>
      </c>
      <c r="C17" s="116"/>
      <c r="D17" s="164">
        <f>'2020'!G47+'2020'!G48+'2020'!G49+'2020'!K47+'2020'!K48+'2020'!K49</f>
        <v>89639.890000000014</v>
      </c>
      <c r="E17" s="148">
        <f>C17+D17</f>
        <v>89639.890000000014</v>
      </c>
      <c r="F17" s="111" t="s">
        <v>96</v>
      </c>
      <c r="G17" s="129">
        <f>Emissiefactoren!F12</f>
        <v>0.19500000000000001</v>
      </c>
      <c r="H17" s="157">
        <f>C17*G17/1000</f>
        <v>0</v>
      </c>
      <c r="I17" s="157">
        <f>D17*G17/1000</f>
        <v>17.479778550000002</v>
      </c>
      <c r="J17" s="112">
        <f>E17*G17/1000</f>
        <v>17.479778550000002</v>
      </c>
      <c r="M17" s="91"/>
      <c r="N17" s="91"/>
      <c r="O17" s="91"/>
    </row>
    <row r="18" spans="2:15" s="60" customFormat="1" ht="13.9" customHeight="1" thickBot="1" x14ac:dyDescent="0.25">
      <c r="E18" s="88"/>
      <c r="G18" s="94" t="s">
        <v>97</v>
      </c>
      <c r="H18" s="158">
        <f>SUM(H17)</f>
        <v>0</v>
      </c>
      <c r="I18" s="158">
        <f>SUM(I17)</f>
        <v>17.479778550000002</v>
      </c>
      <c r="J18" s="95">
        <f>SUM(J17:J17)</f>
        <v>17.479778550000002</v>
      </c>
      <c r="M18" s="91"/>
      <c r="N18" s="91"/>
      <c r="O18" s="91"/>
    </row>
    <row r="19" spans="2:15" s="60" customFormat="1" ht="13.9" customHeight="1" thickBot="1" x14ac:dyDescent="0.25">
      <c r="E19" s="88"/>
      <c r="F19" s="96"/>
      <c r="G19" s="97"/>
      <c r="H19" s="159"/>
      <c r="I19" s="159"/>
      <c r="J19" s="98"/>
      <c r="K19" s="96"/>
      <c r="M19" s="91"/>
      <c r="N19" s="91"/>
      <c r="O19" s="91"/>
    </row>
    <row r="20" spans="2:15" ht="13.9" customHeight="1" thickBot="1" x14ac:dyDescent="0.25">
      <c r="B20" s="132" t="s">
        <v>107</v>
      </c>
      <c r="C20" s="134"/>
      <c r="D20" s="134"/>
      <c r="E20" s="133"/>
      <c r="F20" s="108"/>
      <c r="G20" s="108"/>
      <c r="H20" s="160">
        <f>H9+H14+H18</f>
        <v>87.856752</v>
      </c>
      <c r="I20" s="160">
        <f>I9+I14+I18</f>
        <v>1286.9130824899999</v>
      </c>
      <c r="J20" s="109">
        <f>J9+J14+J18</f>
        <v>1374.7698344899998</v>
      </c>
      <c r="M20" s="75"/>
      <c r="N20" s="75"/>
      <c r="O20" s="75"/>
    </row>
    <row r="21" spans="2:15" ht="13.9" customHeight="1" x14ac:dyDescent="0.2"/>
    <row r="22" spans="2:15" ht="13.9" customHeight="1" x14ac:dyDescent="0.2">
      <c r="B22" s="99" t="s">
        <v>100</v>
      </c>
      <c r="C22" s="99"/>
      <c r="D22" s="99"/>
      <c r="E22" s="100"/>
      <c r="F22" s="100"/>
      <c r="G22" s="100"/>
      <c r="H22" s="100"/>
      <c r="I22" s="100"/>
      <c r="J22" s="100"/>
      <c r="K22" s="101"/>
    </row>
    <row r="23" spans="2:15" ht="13.9" customHeight="1" x14ac:dyDescent="0.2">
      <c r="B23" s="99"/>
      <c r="C23" s="99"/>
      <c r="D23" s="99"/>
      <c r="E23" s="100"/>
      <c r="F23" s="100"/>
      <c r="G23" s="100"/>
      <c r="H23" s="100"/>
      <c r="I23" s="100"/>
      <c r="J23" s="100"/>
      <c r="K23" s="101"/>
    </row>
    <row r="24" spans="2:15" ht="13.9" customHeight="1" x14ac:dyDescent="0.2">
      <c r="D24" s="118"/>
    </row>
    <row r="25" spans="2:15" ht="13.9" customHeight="1" x14ac:dyDescent="0.2">
      <c r="D25" s="118"/>
      <c r="E25" s="58" t="s">
        <v>108</v>
      </c>
      <c r="F25" s="58" t="s">
        <v>109</v>
      </c>
    </row>
    <row r="26" spans="2:15" ht="13.9" customHeight="1" x14ac:dyDescent="0.2">
      <c r="D26" s="117"/>
      <c r="E26" s="135" t="s">
        <v>87</v>
      </c>
      <c r="F26" s="136">
        <f>$J$5</f>
        <v>946.31059199999993</v>
      </c>
      <c r="G26" s="138"/>
      <c r="J26" s="102"/>
    </row>
    <row r="27" spans="2:15" ht="13.9" customHeight="1" x14ac:dyDescent="0.2">
      <c r="D27" s="117"/>
      <c r="E27" s="135" t="s">
        <v>110</v>
      </c>
      <c r="F27" s="137">
        <f>$J$12</f>
        <v>211.11653600000002</v>
      </c>
      <c r="G27" s="138"/>
      <c r="J27" s="102"/>
    </row>
    <row r="28" spans="2:15" ht="13.9" customHeight="1" x14ac:dyDescent="0.2">
      <c r="D28" s="117"/>
      <c r="E28" s="135" t="s">
        <v>98</v>
      </c>
      <c r="F28" s="137">
        <f>$J$6</f>
        <v>196.43762502000001</v>
      </c>
      <c r="G28" s="138"/>
    </row>
    <row r="29" spans="2:15" ht="13.9" customHeight="1" x14ac:dyDescent="0.2">
      <c r="D29" s="117"/>
      <c r="E29" s="135" t="s">
        <v>111</v>
      </c>
      <c r="F29" s="137">
        <f>$J$17</f>
        <v>17.479778550000002</v>
      </c>
      <c r="G29" s="138"/>
    </row>
    <row r="30" spans="2:15" ht="13.9" customHeight="1" x14ac:dyDescent="0.2">
      <c r="D30" s="117"/>
      <c r="E30" s="135" t="s">
        <v>99</v>
      </c>
      <c r="F30" s="137">
        <f>$J$7</f>
        <v>3.2165779199999993</v>
      </c>
    </row>
    <row r="31" spans="2:15" ht="13.9" customHeight="1" x14ac:dyDescent="0.2">
      <c r="D31" s="117"/>
      <c r="E31" s="135" t="s">
        <v>74</v>
      </c>
      <c r="F31" s="137">
        <f>$J$8</f>
        <v>0.20872500000000002</v>
      </c>
    </row>
    <row r="32" spans="2:15" ht="13.9" customHeight="1" x14ac:dyDescent="0.2"/>
    <row r="33" ht="13.9" customHeight="1" x14ac:dyDescent="0.2"/>
    <row r="34" ht="13.9" customHeight="1" x14ac:dyDescent="0.2"/>
    <row r="35" ht="13.9" customHeight="1" x14ac:dyDescent="0.2"/>
    <row r="36" ht="13.9" customHeight="1" x14ac:dyDescent="0.2"/>
    <row r="37" ht="13.9" customHeight="1" x14ac:dyDescent="0.2"/>
    <row r="38" ht="13.9" customHeight="1" x14ac:dyDescent="0.2"/>
    <row r="39" ht="13.9" customHeight="1" x14ac:dyDescent="0.2"/>
    <row r="40" ht="13.9" customHeight="1" x14ac:dyDescent="0.2"/>
    <row r="41" ht="13.9" customHeight="1" x14ac:dyDescent="0.2"/>
    <row r="42" ht="13.9" customHeight="1" x14ac:dyDescent="0.2"/>
    <row r="43" ht="13.9" customHeight="1" x14ac:dyDescent="0.2"/>
    <row r="44" ht="13.9" customHeight="1" x14ac:dyDescent="0.2"/>
    <row r="45" ht="13.9" customHeight="1" x14ac:dyDescent="0.2"/>
    <row r="46" ht="13.9" customHeight="1" x14ac:dyDescent="0.2"/>
    <row r="47" ht="13.9" customHeight="1" x14ac:dyDescent="0.2"/>
    <row r="48" ht="13.9" customHeight="1" x14ac:dyDescent="0.2"/>
    <row r="49" ht="13.9" customHeight="1" x14ac:dyDescent="0.2"/>
    <row r="50" ht="13.9" customHeight="1" x14ac:dyDescent="0.2"/>
    <row r="51" ht="13.9" customHeight="1" x14ac:dyDescent="0.2"/>
    <row r="52" ht="13.9" customHeight="1" x14ac:dyDescent="0.2"/>
    <row r="53" ht="13.9" customHeight="1" x14ac:dyDescent="0.2"/>
    <row r="54" ht="13.9" customHeight="1" x14ac:dyDescent="0.2"/>
    <row r="55" ht="13.9" customHeight="1" x14ac:dyDescent="0.2"/>
    <row r="56" ht="13.9" customHeight="1" x14ac:dyDescent="0.2"/>
    <row r="57" ht="13.9" customHeight="1" x14ac:dyDescent="0.2"/>
    <row r="58" ht="13.9" customHeight="1" x14ac:dyDescent="0.2"/>
    <row r="59" ht="13.9" customHeight="1" x14ac:dyDescent="0.2"/>
    <row r="60" ht="13.9" customHeight="1" x14ac:dyDescent="0.2"/>
    <row r="61" ht="13.9" customHeight="1" x14ac:dyDescent="0.2"/>
    <row r="62" ht="13.9" customHeight="1" x14ac:dyDescent="0.2"/>
    <row r="63" ht="13.9" customHeight="1" x14ac:dyDescent="0.2"/>
    <row r="64" ht="13.9" customHeight="1" x14ac:dyDescent="0.2"/>
    <row r="65" ht="13.9" customHeight="1" x14ac:dyDescent="0.2"/>
    <row r="66" ht="13.9" customHeight="1" x14ac:dyDescent="0.2"/>
    <row r="67" ht="13.9" customHeight="1" x14ac:dyDescent="0.2"/>
    <row r="68" ht="13.9" customHeight="1" x14ac:dyDescent="0.2"/>
    <row r="69" ht="13.9" customHeight="1" x14ac:dyDescent="0.2"/>
    <row r="70" ht="13.9" customHeight="1" x14ac:dyDescent="0.2"/>
    <row r="71" ht="13.9" customHeight="1" x14ac:dyDescent="0.2"/>
    <row r="72" ht="13.9" customHeight="1" x14ac:dyDescent="0.2"/>
    <row r="73" ht="13.9" customHeight="1" x14ac:dyDescent="0.2"/>
    <row r="74" ht="13.9" customHeight="1" x14ac:dyDescent="0.2"/>
    <row r="75" ht="13.9" customHeight="1" x14ac:dyDescent="0.2"/>
    <row r="76" ht="13.9" customHeight="1" x14ac:dyDescent="0.2"/>
    <row r="77" ht="13.9" customHeight="1" x14ac:dyDescent="0.2"/>
    <row r="78" ht="13.9" customHeight="1" x14ac:dyDescent="0.2"/>
    <row r="79" ht="13.9" customHeight="1" x14ac:dyDescent="0.2"/>
    <row r="80" ht="13.9" customHeight="1" x14ac:dyDescent="0.2"/>
    <row r="81" ht="13.9" customHeight="1" x14ac:dyDescent="0.2"/>
    <row r="82" ht="13.9" customHeight="1" x14ac:dyDescent="0.2"/>
    <row r="83" ht="13.9" customHeight="1" x14ac:dyDescent="0.2"/>
    <row r="84" ht="13.9" customHeight="1" x14ac:dyDescent="0.2"/>
    <row r="85" ht="13.9" customHeight="1" x14ac:dyDescent="0.2"/>
    <row r="86" ht="13.9" customHeight="1" x14ac:dyDescent="0.2"/>
    <row r="87" ht="13.9" customHeight="1" x14ac:dyDescent="0.2"/>
    <row r="88" ht="13.9" customHeight="1" x14ac:dyDescent="0.2"/>
    <row r="89" ht="13.9" customHeight="1" x14ac:dyDescent="0.2"/>
    <row r="90" ht="13.9" customHeight="1" x14ac:dyDescent="0.2"/>
    <row r="91" ht="13.9" customHeight="1" x14ac:dyDescent="0.2"/>
    <row r="92" ht="13.9" customHeight="1" x14ac:dyDescent="0.2"/>
    <row r="93" ht="13.9" customHeight="1" x14ac:dyDescent="0.2"/>
    <row r="94" ht="13.9" customHeight="1" x14ac:dyDescent="0.2"/>
    <row r="95" ht="13.9" customHeight="1" x14ac:dyDescent="0.2"/>
    <row r="96" ht="13.9" customHeight="1" x14ac:dyDescent="0.2"/>
    <row r="97" ht="13.9" customHeight="1" x14ac:dyDescent="0.2"/>
    <row r="98" ht="13.9" customHeight="1" x14ac:dyDescent="0.2"/>
    <row r="99" ht="13.9" customHeight="1" x14ac:dyDescent="0.2"/>
    <row r="100" ht="13.9" customHeight="1" x14ac:dyDescent="0.2"/>
    <row r="101" ht="13.9" customHeight="1" x14ac:dyDescent="0.2"/>
    <row r="102" ht="13.9" customHeight="1" x14ac:dyDescent="0.2"/>
    <row r="103" ht="13.9" customHeight="1" x14ac:dyDescent="0.2"/>
    <row r="104" ht="13.9" customHeight="1" x14ac:dyDescent="0.2"/>
    <row r="105" ht="13.9" customHeight="1" x14ac:dyDescent="0.2"/>
    <row r="106" ht="13.9" customHeight="1" x14ac:dyDescent="0.2"/>
    <row r="107" ht="13.9" customHeight="1" x14ac:dyDescent="0.2"/>
    <row r="108" ht="13.9" customHeight="1" x14ac:dyDescent="0.2"/>
    <row r="109" ht="13.9" customHeight="1" x14ac:dyDescent="0.2"/>
    <row r="110" ht="13.9" customHeight="1" x14ac:dyDescent="0.2"/>
    <row r="111" ht="13.9" customHeight="1" x14ac:dyDescent="0.2"/>
    <row r="112" ht="13.9" customHeight="1" x14ac:dyDescent="0.2"/>
    <row r="113" ht="13.9" customHeight="1" x14ac:dyDescent="0.2"/>
    <row r="114" ht="13.9" customHeight="1" x14ac:dyDescent="0.2"/>
    <row r="115" ht="13.9" customHeight="1" x14ac:dyDescent="0.2"/>
    <row r="116" ht="13.9" customHeight="1" x14ac:dyDescent="0.2"/>
    <row r="117" ht="13.9" customHeight="1" x14ac:dyDescent="0.2"/>
    <row r="118" ht="13.9" customHeight="1" x14ac:dyDescent="0.2"/>
    <row r="119" ht="13.9" customHeight="1" x14ac:dyDescent="0.2"/>
    <row r="120" ht="13.9" customHeight="1" x14ac:dyDescent="0.2"/>
    <row r="121" ht="13.9" customHeight="1" x14ac:dyDescent="0.2"/>
    <row r="122" ht="13.9" customHeight="1" x14ac:dyDescent="0.2"/>
    <row r="123" ht="13.9" customHeight="1" x14ac:dyDescent="0.2"/>
    <row r="124" ht="13.9" customHeight="1" x14ac:dyDescent="0.2"/>
    <row r="125" ht="13.9" customHeight="1" x14ac:dyDescent="0.2"/>
    <row r="126" ht="13.9" customHeight="1" x14ac:dyDescent="0.2"/>
    <row r="127" ht="13.9" customHeight="1" x14ac:dyDescent="0.2"/>
    <row r="128" ht="13.9" customHeight="1" x14ac:dyDescent="0.2"/>
    <row r="129" ht="13.9" customHeight="1" x14ac:dyDescent="0.2"/>
    <row r="130" ht="13.9" customHeight="1" x14ac:dyDescent="0.2"/>
    <row r="131" ht="13.9" customHeight="1" x14ac:dyDescent="0.2"/>
    <row r="132" ht="13.9" customHeight="1" x14ac:dyDescent="0.2"/>
    <row r="133" ht="13.9" customHeight="1" x14ac:dyDescent="0.2"/>
    <row r="134" ht="13.9" customHeight="1" x14ac:dyDescent="0.2"/>
    <row r="135" ht="13.9" customHeight="1" x14ac:dyDescent="0.2"/>
    <row r="136" ht="13.9" customHeight="1" x14ac:dyDescent="0.2"/>
    <row r="137" ht="13.9" customHeight="1" x14ac:dyDescent="0.2"/>
    <row r="138" ht="13.9" customHeight="1" x14ac:dyDescent="0.2"/>
    <row r="139" ht="13.9" customHeight="1" x14ac:dyDescent="0.2"/>
    <row r="140" ht="13.9" customHeight="1" x14ac:dyDescent="0.2"/>
    <row r="141" ht="13.9" customHeight="1" x14ac:dyDescent="0.2"/>
    <row r="142" ht="13.9" customHeight="1" x14ac:dyDescent="0.2"/>
    <row r="143" ht="13.9" customHeight="1" x14ac:dyDescent="0.2"/>
    <row r="144" ht="13.9" customHeight="1" x14ac:dyDescent="0.2"/>
    <row r="145" ht="13.9" customHeight="1" x14ac:dyDescent="0.2"/>
    <row r="146" ht="13.9" customHeight="1" x14ac:dyDescent="0.2"/>
    <row r="147" ht="13.9" customHeight="1" x14ac:dyDescent="0.2"/>
    <row r="148" ht="13.9" customHeight="1" x14ac:dyDescent="0.2"/>
    <row r="149" ht="13.9" customHeight="1" x14ac:dyDescent="0.2"/>
    <row r="150" ht="13.9" customHeight="1" x14ac:dyDescent="0.2"/>
    <row r="151" ht="13.9" customHeight="1" x14ac:dyDescent="0.2"/>
    <row r="152" ht="13.9" customHeight="1" x14ac:dyDescent="0.2"/>
    <row r="153" ht="13.9" customHeight="1" x14ac:dyDescent="0.2"/>
    <row r="154" ht="13.9" customHeight="1" x14ac:dyDescent="0.2"/>
    <row r="155" ht="13.9" customHeight="1" x14ac:dyDescent="0.2"/>
    <row r="156" ht="13.9" customHeight="1" x14ac:dyDescent="0.2"/>
    <row r="157" ht="13.9" customHeight="1" x14ac:dyDescent="0.2"/>
    <row r="158" ht="13.9" customHeight="1" x14ac:dyDescent="0.2"/>
    <row r="159" ht="13.9" customHeight="1" x14ac:dyDescent="0.2"/>
    <row r="160" ht="13.9" customHeight="1" x14ac:dyDescent="0.2"/>
    <row r="161" ht="13.9" customHeight="1" x14ac:dyDescent="0.2"/>
    <row r="162" ht="13.9" customHeight="1" x14ac:dyDescent="0.2"/>
    <row r="163" ht="13.9" customHeight="1" x14ac:dyDescent="0.2"/>
    <row r="164" ht="13.9" customHeight="1" x14ac:dyDescent="0.2"/>
    <row r="165" ht="13.9" customHeight="1" x14ac:dyDescent="0.2"/>
    <row r="166" ht="13.9" customHeight="1" x14ac:dyDescent="0.2"/>
    <row r="167" ht="13.9" customHeight="1" x14ac:dyDescent="0.2"/>
    <row r="168" ht="13.9" customHeight="1" x14ac:dyDescent="0.2"/>
    <row r="169" ht="13.9" customHeight="1" x14ac:dyDescent="0.2"/>
    <row r="170" ht="13.9" customHeight="1" x14ac:dyDescent="0.2"/>
    <row r="171" ht="13.9" customHeight="1" x14ac:dyDescent="0.2"/>
    <row r="172" ht="13.9" customHeight="1" x14ac:dyDescent="0.2"/>
    <row r="173" ht="13.9" customHeight="1" x14ac:dyDescent="0.2"/>
    <row r="174" ht="13.9" customHeight="1" x14ac:dyDescent="0.2"/>
    <row r="175" ht="13.9" customHeight="1" x14ac:dyDescent="0.2"/>
    <row r="176" ht="13.9" customHeight="1" x14ac:dyDescent="0.2"/>
    <row r="177" ht="13.9" customHeight="1" x14ac:dyDescent="0.2"/>
    <row r="178" ht="13.9" customHeight="1" x14ac:dyDescent="0.2"/>
    <row r="179" ht="13.9" customHeight="1" x14ac:dyDescent="0.2"/>
    <row r="180" ht="13.9" customHeight="1" x14ac:dyDescent="0.2"/>
    <row r="181" ht="13.9" customHeight="1" x14ac:dyDescent="0.2"/>
    <row r="182" ht="13.9" customHeight="1" x14ac:dyDescent="0.2"/>
    <row r="183" ht="13.9" customHeight="1" x14ac:dyDescent="0.2"/>
    <row r="184" ht="13.9" customHeight="1" x14ac:dyDescent="0.2"/>
    <row r="185" ht="13.9" customHeight="1" x14ac:dyDescent="0.2"/>
    <row r="186" ht="13.9" customHeight="1" x14ac:dyDescent="0.2"/>
    <row r="187" ht="13.9" customHeight="1" x14ac:dyDescent="0.2"/>
    <row r="188" ht="13.9" customHeight="1" x14ac:dyDescent="0.2"/>
    <row r="189" ht="13.9" customHeight="1" x14ac:dyDescent="0.2"/>
    <row r="190" ht="13.9" customHeight="1" x14ac:dyDescent="0.2"/>
    <row r="191" ht="13.9" customHeight="1" x14ac:dyDescent="0.2"/>
    <row r="192" ht="13.9" customHeight="1" x14ac:dyDescent="0.2"/>
    <row r="193" ht="13.9" customHeight="1" x14ac:dyDescent="0.2"/>
    <row r="194" ht="13.9" customHeight="1" x14ac:dyDescent="0.2"/>
    <row r="195" ht="13.9" customHeight="1" x14ac:dyDescent="0.2"/>
    <row r="196" ht="13.9" customHeight="1" x14ac:dyDescent="0.2"/>
    <row r="197" ht="13.9" customHeight="1" x14ac:dyDescent="0.2"/>
    <row r="198" ht="13.9" customHeight="1" x14ac:dyDescent="0.2"/>
    <row r="199" ht="13.9" customHeight="1" x14ac:dyDescent="0.2"/>
    <row r="200" ht="13.9" customHeight="1" x14ac:dyDescent="0.2"/>
    <row r="201" ht="13.9" customHeight="1" x14ac:dyDescent="0.2"/>
    <row r="202" ht="13.9" customHeight="1" x14ac:dyDescent="0.2"/>
    <row r="203" ht="13.9" customHeight="1" x14ac:dyDescent="0.2"/>
    <row r="204" ht="13.9" customHeight="1" x14ac:dyDescent="0.2"/>
    <row r="205" ht="13.9" customHeight="1" x14ac:dyDescent="0.2"/>
    <row r="206" ht="13.9" customHeight="1" x14ac:dyDescent="0.2"/>
    <row r="207" ht="13.9" customHeight="1" x14ac:dyDescent="0.2"/>
    <row r="208" ht="13.9" customHeight="1" x14ac:dyDescent="0.2"/>
    <row r="209" ht="13.9" customHeight="1" x14ac:dyDescent="0.2"/>
    <row r="210" ht="13.9" customHeight="1" x14ac:dyDescent="0.2"/>
    <row r="211" ht="13.9" customHeight="1" x14ac:dyDescent="0.2"/>
    <row r="212" ht="13.9" customHeight="1" x14ac:dyDescent="0.2"/>
    <row r="213" ht="13.9" customHeight="1" x14ac:dyDescent="0.2"/>
    <row r="214" ht="13.9" customHeight="1" x14ac:dyDescent="0.2"/>
    <row r="215" ht="13.9" customHeight="1" x14ac:dyDescent="0.2"/>
    <row r="216" ht="13.9" customHeight="1" x14ac:dyDescent="0.2"/>
    <row r="217" ht="13.9" customHeight="1" x14ac:dyDescent="0.2"/>
    <row r="218" ht="13.9" customHeight="1" x14ac:dyDescent="0.2"/>
    <row r="219" ht="13.9" customHeight="1" x14ac:dyDescent="0.2"/>
    <row r="220" ht="13.9" customHeight="1" x14ac:dyDescent="0.2"/>
    <row r="221" ht="13.9" customHeight="1" x14ac:dyDescent="0.2"/>
    <row r="222" ht="13.9" customHeight="1" x14ac:dyDescent="0.2"/>
    <row r="223" ht="13.9" customHeight="1" x14ac:dyDescent="0.2"/>
    <row r="224" ht="13.9" customHeight="1" x14ac:dyDescent="0.2"/>
    <row r="225" ht="13.9" customHeight="1" x14ac:dyDescent="0.2"/>
    <row r="226" ht="13.9" customHeight="1" x14ac:dyDescent="0.2"/>
    <row r="227" ht="13.9" customHeight="1" x14ac:dyDescent="0.2"/>
    <row r="228" ht="13.9" customHeight="1" x14ac:dyDescent="0.2"/>
    <row r="229" ht="13.9" customHeight="1" x14ac:dyDescent="0.2"/>
    <row r="230" ht="13.9" customHeight="1" x14ac:dyDescent="0.2"/>
    <row r="231" ht="13.9" customHeight="1" x14ac:dyDescent="0.2"/>
    <row r="232" ht="13.9" customHeight="1" x14ac:dyDescent="0.2"/>
    <row r="233" ht="13.9" customHeight="1" x14ac:dyDescent="0.2"/>
    <row r="234" ht="13.9" customHeight="1" x14ac:dyDescent="0.2"/>
    <row r="235" ht="13.9" customHeight="1" x14ac:dyDescent="0.2"/>
    <row r="236" ht="13.9" customHeight="1" x14ac:dyDescent="0.2"/>
    <row r="237" ht="13.9" customHeight="1" x14ac:dyDescent="0.2"/>
    <row r="238" ht="13.9" customHeight="1" x14ac:dyDescent="0.2"/>
    <row r="239" ht="13.9" customHeight="1" x14ac:dyDescent="0.2"/>
    <row r="240" ht="13.9" customHeight="1" x14ac:dyDescent="0.2"/>
    <row r="241" ht="13.9" customHeight="1" x14ac:dyDescent="0.2"/>
    <row r="242" ht="13.9" customHeight="1" x14ac:dyDescent="0.2"/>
    <row r="243" ht="13.9" customHeight="1" x14ac:dyDescent="0.2"/>
    <row r="244" ht="13.9" customHeight="1" x14ac:dyDescent="0.2"/>
    <row r="245" ht="13.9" customHeight="1" x14ac:dyDescent="0.2"/>
    <row r="246" ht="13.9" customHeight="1" x14ac:dyDescent="0.2"/>
    <row r="247" ht="13.9" customHeight="1" x14ac:dyDescent="0.2"/>
    <row r="248" ht="13.9" customHeight="1" x14ac:dyDescent="0.2"/>
    <row r="249" ht="13.9" customHeight="1" x14ac:dyDescent="0.2"/>
    <row r="250" ht="13.9" customHeight="1" x14ac:dyDescent="0.2"/>
    <row r="251" ht="13.9" customHeight="1" x14ac:dyDescent="0.2"/>
    <row r="252" ht="13.9" customHeight="1" x14ac:dyDescent="0.2"/>
    <row r="253" ht="13.9" customHeight="1" x14ac:dyDescent="0.2"/>
    <row r="254" ht="13.9" customHeight="1" x14ac:dyDescent="0.2"/>
    <row r="255" ht="13.9" customHeight="1" x14ac:dyDescent="0.2"/>
    <row r="256" ht="13.9" customHeight="1" x14ac:dyDescent="0.2"/>
    <row r="257" ht="13.9" customHeight="1" x14ac:dyDescent="0.2"/>
    <row r="258" ht="13.9" customHeight="1" x14ac:dyDescent="0.2"/>
    <row r="259" ht="13.9" customHeight="1" x14ac:dyDescent="0.2"/>
    <row r="260" ht="13.9" customHeight="1" x14ac:dyDescent="0.2"/>
    <row r="261" ht="13.9" customHeight="1" x14ac:dyDescent="0.2"/>
    <row r="262" ht="13.9" customHeight="1" x14ac:dyDescent="0.2"/>
    <row r="263" ht="13.9" customHeight="1" x14ac:dyDescent="0.2"/>
    <row r="264" ht="13.9" customHeight="1" x14ac:dyDescent="0.2"/>
    <row r="265" ht="13.9" customHeight="1" x14ac:dyDescent="0.2"/>
    <row r="266" ht="13.9" customHeight="1" x14ac:dyDescent="0.2"/>
    <row r="267" ht="13.9" customHeight="1" x14ac:dyDescent="0.2"/>
    <row r="268" ht="13.9" customHeight="1" x14ac:dyDescent="0.2"/>
    <row r="269" ht="13.9" customHeight="1" x14ac:dyDescent="0.2"/>
    <row r="270" ht="13.9" customHeight="1" x14ac:dyDescent="0.2"/>
    <row r="271" ht="13.9" customHeight="1" x14ac:dyDescent="0.2"/>
    <row r="272" ht="13.9" customHeight="1" x14ac:dyDescent="0.2"/>
    <row r="273" ht="13.9" customHeight="1" x14ac:dyDescent="0.2"/>
    <row r="274" ht="13.9" customHeight="1" x14ac:dyDescent="0.2"/>
    <row r="275" ht="13.9" customHeight="1" x14ac:dyDescent="0.2"/>
    <row r="276" ht="13.9" customHeight="1" x14ac:dyDescent="0.2"/>
    <row r="277" ht="13.9" customHeight="1" x14ac:dyDescent="0.2"/>
    <row r="278" ht="13.9" customHeight="1" x14ac:dyDescent="0.2"/>
    <row r="279" ht="13.9" customHeight="1" x14ac:dyDescent="0.2"/>
    <row r="280" ht="13.9" customHeight="1" x14ac:dyDescent="0.2"/>
    <row r="281" ht="13.9" customHeight="1" x14ac:dyDescent="0.2"/>
    <row r="282" ht="13.9" customHeight="1" x14ac:dyDescent="0.2"/>
    <row r="283" ht="13.9" customHeight="1" x14ac:dyDescent="0.2"/>
    <row r="284" ht="13.9" customHeight="1" x14ac:dyDescent="0.2"/>
    <row r="285" ht="13.9" customHeight="1" x14ac:dyDescent="0.2"/>
    <row r="286" ht="13.9" customHeight="1" x14ac:dyDescent="0.2"/>
    <row r="287" ht="13.9" customHeight="1" x14ac:dyDescent="0.2"/>
    <row r="288" ht="13.9" customHeight="1" x14ac:dyDescent="0.2"/>
    <row r="289" ht="13.9" customHeight="1" x14ac:dyDescent="0.2"/>
    <row r="290" ht="13.9" customHeight="1" x14ac:dyDescent="0.2"/>
    <row r="291" ht="13.9" customHeight="1" x14ac:dyDescent="0.2"/>
    <row r="292" ht="13.9" customHeight="1" x14ac:dyDescent="0.2"/>
    <row r="293" ht="13.9" customHeight="1" x14ac:dyDescent="0.2"/>
    <row r="294" ht="13.9" customHeight="1" x14ac:dyDescent="0.2"/>
    <row r="295" ht="13.9" customHeight="1" x14ac:dyDescent="0.2"/>
    <row r="296" ht="13.9" customHeight="1" x14ac:dyDescent="0.2"/>
    <row r="297" ht="13.9" customHeight="1" x14ac:dyDescent="0.2"/>
    <row r="298" ht="13.9" customHeight="1" x14ac:dyDescent="0.2"/>
    <row r="299" ht="13.9" customHeight="1" x14ac:dyDescent="0.2"/>
    <row r="300" ht="13.9" customHeight="1" x14ac:dyDescent="0.2"/>
    <row r="301" ht="13.9" customHeight="1" x14ac:dyDescent="0.2"/>
    <row r="302" ht="13.9" customHeight="1" x14ac:dyDescent="0.2"/>
  </sheetData>
  <mergeCells count="1">
    <mergeCell ref="B2:J2"/>
  </mergeCells>
  <pageMargins left="0.75" right="0.75" top="1" bottom="1" header="0.5" footer="0.5"/>
  <pageSetup paperSize="9" orientation="portrait" r:id="rId1"/>
  <headerFooter alignWithMargins="0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D22FC-7386-4685-9871-73EE23A2A660}">
  <dimension ref="A1:O302"/>
  <sheetViews>
    <sheetView zoomScale="93" zoomScaleNormal="93" zoomScalePageLayoutView="80" workbookViewId="0">
      <selection activeCell="E12" sqref="E12"/>
    </sheetView>
  </sheetViews>
  <sheetFormatPr defaultColWidth="8.7109375" defaultRowHeight="12.75" x14ac:dyDescent="0.2"/>
  <cols>
    <col min="1" max="1" width="8.7109375" style="58"/>
    <col min="2" max="2" width="44.28515625" style="58" customWidth="1"/>
    <col min="3" max="3" width="12.7109375" style="58" customWidth="1"/>
    <col min="4" max="4" width="14.7109375" style="58" customWidth="1"/>
    <col min="5" max="5" width="17.42578125" style="58" bestFit="1" customWidth="1"/>
    <col min="6" max="6" width="14" style="58" bestFit="1" customWidth="1"/>
    <col min="7" max="7" width="26.5703125" style="58" bestFit="1" customWidth="1"/>
    <col min="8" max="8" width="12.7109375" style="58" customWidth="1"/>
    <col min="9" max="9" width="14.7109375" style="58" customWidth="1"/>
    <col min="10" max="11" width="13.42578125" style="58" bestFit="1" customWidth="1"/>
    <col min="12" max="12" width="8" style="58" bestFit="1" customWidth="1"/>
    <col min="13" max="13" width="19.42578125" style="58" customWidth="1"/>
    <col min="14" max="14" width="31.42578125" style="58" customWidth="1"/>
    <col min="15" max="15" width="17.7109375" style="58" customWidth="1"/>
    <col min="16" max="16384" width="8.7109375" style="58"/>
  </cols>
  <sheetData>
    <row r="1" spans="1:15" ht="47.25" customHeight="1" x14ac:dyDescent="0.2">
      <c r="B1"/>
      <c r="D1"/>
    </row>
    <row r="2" spans="1:15" s="59" customFormat="1" ht="47.25" customHeight="1" x14ac:dyDescent="0.2">
      <c r="A2" s="58"/>
      <c r="B2" s="309" t="s">
        <v>114</v>
      </c>
      <c r="C2" s="309"/>
      <c r="D2" s="309"/>
      <c r="E2" s="309"/>
      <c r="F2" s="309"/>
      <c r="G2" s="309"/>
      <c r="H2" s="309"/>
      <c r="I2" s="309"/>
      <c r="J2" s="309"/>
    </row>
    <row r="3" spans="1:15" ht="13.9" customHeight="1" thickBot="1" x14ac:dyDescent="0.25"/>
    <row r="4" spans="1:15" s="60" customFormat="1" ht="18.75" thickBot="1" x14ac:dyDescent="0.25">
      <c r="B4" s="103" t="s">
        <v>1</v>
      </c>
      <c r="C4" s="139" t="s">
        <v>102</v>
      </c>
      <c r="D4" s="139" t="s">
        <v>103</v>
      </c>
      <c r="E4" s="104" t="s">
        <v>83</v>
      </c>
      <c r="F4" s="104" t="s">
        <v>84</v>
      </c>
      <c r="G4" s="104" t="s">
        <v>85</v>
      </c>
      <c r="H4" s="139" t="s">
        <v>102</v>
      </c>
      <c r="I4" s="139" t="s">
        <v>103</v>
      </c>
      <c r="J4" s="105" t="s">
        <v>86</v>
      </c>
    </row>
    <row r="5" spans="1:15" s="60" customFormat="1" ht="13.9" customHeight="1" x14ac:dyDescent="0.2">
      <c r="B5" s="61" t="s">
        <v>87</v>
      </c>
      <c r="C5" s="119">
        <f>'2020'!V5+'2020'!V7+'2020'!V8+'2020'!V9</f>
        <v>25551</v>
      </c>
      <c r="D5" s="119">
        <f>'2020'!V6</f>
        <v>1330528</v>
      </c>
      <c r="E5" s="140">
        <f>C5+D5</f>
        <v>1356079</v>
      </c>
      <c r="F5" s="62" t="s">
        <v>24</v>
      </c>
      <c r="G5" s="125">
        <f>Emissiefactoren!F5</f>
        <v>1.8839999999999999</v>
      </c>
      <c r="H5" s="149">
        <f>C5*G5/1000</f>
        <v>48.138083999999992</v>
      </c>
      <c r="I5" s="149">
        <f>D5*G5/1000</f>
        <v>2506.7147519999999</v>
      </c>
      <c r="J5" s="63">
        <f>E5*G5/1000</f>
        <v>2554.8528359999996</v>
      </c>
      <c r="L5" s="227">
        <f>I5/J20</f>
        <v>0.71380448760946569</v>
      </c>
    </row>
    <row r="6" spans="1:15" ht="13.9" customHeight="1" x14ac:dyDescent="0.2">
      <c r="B6" s="64" t="s">
        <v>88</v>
      </c>
      <c r="C6" s="113"/>
      <c r="D6" s="120">
        <f>'2020'!V17+'2020'!V18+'2020'!V19+'2020'!V20+'2020'!V23+'2020'!V24</f>
        <v>125053.55</v>
      </c>
      <c r="E6" s="141">
        <f>C6+D6</f>
        <v>125053.55</v>
      </c>
      <c r="F6" s="65" t="s">
        <v>77</v>
      </c>
      <c r="G6" s="126">
        <f>Emissiefactoren!F7</f>
        <v>3.2629999999999999</v>
      </c>
      <c r="H6" s="150">
        <f>C6*G6/1000</f>
        <v>0</v>
      </c>
      <c r="I6" s="150">
        <f>D6*G6/1000</f>
        <v>408.04973365000001</v>
      </c>
      <c r="J6" s="66">
        <f>E6*G6/1000</f>
        <v>408.04973365000001</v>
      </c>
      <c r="K6" s="67">
        <f>974278.47+2682.32+3546.9</f>
        <v>980507.69</v>
      </c>
      <c r="L6" s="68"/>
    </row>
    <row r="7" spans="1:15" ht="13.9" customHeight="1" x14ac:dyDescent="0.2">
      <c r="B7" s="64" t="s">
        <v>89</v>
      </c>
      <c r="C7" s="113"/>
      <c r="D7" s="120">
        <f>'2020'!V27+'2020'!V28+'2020'!V29</f>
        <v>2238.8300000000004</v>
      </c>
      <c r="E7" s="141">
        <f>C7+D7</f>
        <v>2238.8300000000004</v>
      </c>
      <c r="F7" s="65" t="s">
        <v>77</v>
      </c>
      <c r="G7" s="126">
        <f>Emissiefactoren!F9</f>
        <v>2.7839999999999998</v>
      </c>
      <c r="H7" s="150">
        <f>C7*G7/1000</f>
        <v>0</v>
      </c>
      <c r="I7" s="150">
        <f>D7*G7/1000</f>
        <v>6.2329027200000011</v>
      </c>
      <c r="J7" s="66">
        <f>E7*G7/1000</f>
        <v>6.2329027200000011</v>
      </c>
      <c r="K7" s="67">
        <f>669507.88+603.49+118.74</f>
        <v>670230.11</v>
      </c>
      <c r="L7" s="68"/>
    </row>
    <row r="8" spans="1:15" ht="13.9" customHeight="1" thickBot="1" x14ac:dyDescent="0.25">
      <c r="B8" s="69" t="s">
        <v>74</v>
      </c>
      <c r="C8" s="114"/>
      <c r="D8" s="121">
        <f>'2020'!V32+'2020'!V33</f>
        <v>253</v>
      </c>
      <c r="E8" s="142">
        <f>C8+D8</f>
        <v>253</v>
      </c>
      <c r="F8" s="70" t="s">
        <v>77</v>
      </c>
      <c r="G8" s="127">
        <f>Emissiefactoren!F10</f>
        <v>1.7250000000000001</v>
      </c>
      <c r="H8" s="150">
        <f>C8*G8/1000</f>
        <v>0</v>
      </c>
      <c r="I8" s="150">
        <f>D8*G8/1000</f>
        <v>0.43642500000000001</v>
      </c>
      <c r="J8" s="71">
        <f>E8*G8/1000</f>
        <v>0.43642500000000001</v>
      </c>
      <c r="K8" s="67"/>
      <c r="L8" s="68"/>
    </row>
    <row r="9" spans="1:15" ht="13.9" customHeight="1" thickBot="1" x14ac:dyDescent="0.25">
      <c r="B9" s="72"/>
      <c r="C9" s="72"/>
      <c r="D9" s="72"/>
      <c r="E9" s="141"/>
      <c r="F9" s="65"/>
      <c r="G9" s="73" t="s">
        <v>90</v>
      </c>
      <c r="H9" s="151">
        <f>SUM(H5:H8)</f>
        <v>48.138083999999992</v>
      </c>
      <c r="I9" s="151">
        <f>SUM(I5:I8)</f>
        <v>2921.4338133699998</v>
      </c>
      <c r="J9" s="74">
        <f>SUM(J5:J8)</f>
        <v>2969.5718973699991</v>
      </c>
      <c r="K9" s="67"/>
      <c r="L9" s="68"/>
      <c r="M9" s="75"/>
      <c r="N9" s="75"/>
      <c r="O9" s="75"/>
    </row>
    <row r="10" spans="1:15" ht="13.9" customHeight="1" thickBot="1" x14ac:dyDescent="0.25">
      <c r="E10" s="143"/>
      <c r="G10" s="76"/>
      <c r="H10" s="152"/>
      <c r="I10" s="152"/>
      <c r="J10" s="77"/>
      <c r="K10" s="68"/>
      <c r="L10" s="68"/>
      <c r="M10" s="75"/>
      <c r="N10" s="75"/>
      <c r="O10" s="75"/>
    </row>
    <row r="11" spans="1:15" ht="13.9" customHeight="1" thickBot="1" x14ac:dyDescent="0.25">
      <c r="B11" s="103" t="s">
        <v>32</v>
      </c>
      <c r="C11" s="130"/>
      <c r="D11" s="131"/>
      <c r="E11" s="144" t="s">
        <v>83</v>
      </c>
      <c r="F11" s="104" t="s">
        <v>84</v>
      </c>
      <c r="G11" s="106" t="s">
        <v>85</v>
      </c>
      <c r="H11" s="153"/>
      <c r="I11" s="153"/>
      <c r="J11" s="107" t="s">
        <v>86</v>
      </c>
      <c r="M11" s="78"/>
      <c r="N11" s="79"/>
      <c r="O11" s="75"/>
    </row>
    <row r="12" spans="1:15" ht="13.9" customHeight="1" x14ac:dyDescent="0.2">
      <c r="B12" s="80" t="s">
        <v>91</v>
      </c>
      <c r="C12" s="122">
        <f>'2020'!V37+'2020'!V39+'2020'!V40+'2020'!V41+'2020'!V42+'2020'!V43</f>
        <v>172629</v>
      </c>
      <c r="D12" s="122">
        <f>'2020'!V38</f>
        <v>734400</v>
      </c>
      <c r="E12" s="145">
        <f>C12+D12</f>
        <v>907029</v>
      </c>
      <c r="F12" s="81" t="s">
        <v>78</v>
      </c>
      <c r="G12" s="128">
        <f>Emissiefactoren!F11</f>
        <v>0.55600000000000005</v>
      </c>
      <c r="H12" s="149">
        <f>C12*G12/1000</f>
        <v>95.981724</v>
      </c>
      <c r="I12" s="149">
        <f>D12*G12/1000</f>
        <v>408.32640000000004</v>
      </c>
      <c r="J12" s="82">
        <f>E12*G12/1000</f>
        <v>504.30812400000008</v>
      </c>
      <c r="M12" s="75"/>
      <c r="N12" s="83"/>
      <c r="O12" s="75"/>
    </row>
    <row r="13" spans="1:15" ht="13.9" customHeight="1" thickBot="1" x14ac:dyDescent="0.25">
      <c r="B13" s="84" t="s">
        <v>92</v>
      </c>
      <c r="C13" s="115"/>
      <c r="D13" s="123">
        <f>'2020'!D55</f>
        <v>287990</v>
      </c>
      <c r="E13" s="146">
        <f>C13+D13</f>
        <v>287990</v>
      </c>
      <c r="F13" s="85" t="s">
        <v>78</v>
      </c>
      <c r="G13" s="86">
        <v>0</v>
      </c>
      <c r="H13" s="150">
        <f>C13*G13/1000</f>
        <v>0</v>
      </c>
      <c r="I13" s="150">
        <f>D13*G13/1000</f>
        <v>0</v>
      </c>
      <c r="J13" s="87">
        <f t="shared" ref="J13" si="0">E13*G13/1000000</f>
        <v>0</v>
      </c>
      <c r="K13" s="68"/>
      <c r="L13" s="68">
        <f>(1860+1753)/2</f>
        <v>1806.5</v>
      </c>
      <c r="M13" s="75"/>
      <c r="N13" s="83"/>
      <c r="O13" s="75"/>
    </row>
    <row r="14" spans="1:15" s="60" customFormat="1" ht="13.9" customHeight="1" thickBot="1" x14ac:dyDescent="0.25">
      <c r="E14" s="147"/>
      <c r="G14" s="89" t="s">
        <v>93</v>
      </c>
      <c r="H14" s="154">
        <f>SUM(H12:H13)</f>
        <v>95.981724</v>
      </c>
      <c r="I14" s="154">
        <f>SUM(I12:I13)</f>
        <v>408.32640000000004</v>
      </c>
      <c r="J14" s="90">
        <f>SUM(J12:J13)</f>
        <v>504.30812400000008</v>
      </c>
      <c r="M14" s="91"/>
      <c r="N14" s="91"/>
      <c r="O14" s="91"/>
    </row>
    <row r="15" spans="1:15" s="60" customFormat="1" ht="13.9" customHeight="1" thickBot="1" x14ac:dyDescent="0.25">
      <c r="E15" s="147"/>
      <c r="G15" s="92"/>
      <c r="H15" s="155"/>
      <c r="I15" s="155"/>
      <c r="J15" s="93"/>
      <c r="M15" s="91"/>
      <c r="N15" s="91"/>
      <c r="O15" s="91"/>
    </row>
    <row r="16" spans="1:15" s="60" customFormat="1" ht="13.9" customHeight="1" thickBot="1" x14ac:dyDescent="0.25">
      <c r="B16" s="103" t="s">
        <v>94</v>
      </c>
      <c r="C16" s="130"/>
      <c r="D16" s="130"/>
      <c r="E16" s="144" t="s">
        <v>83</v>
      </c>
      <c r="F16" s="104" t="s">
        <v>84</v>
      </c>
      <c r="G16" s="104" t="s">
        <v>85</v>
      </c>
      <c r="H16" s="156"/>
      <c r="I16" s="156"/>
      <c r="J16" s="107" t="s">
        <v>86</v>
      </c>
      <c r="M16" s="91"/>
      <c r="N16" s="91"/>
      <c r="O16" s="91"/>
    </row>
    <row r="17" spans="2:15" s="60" customFormat="1" ht="13.9" customHeight="1" thickBot="1" x14ac:dyDescent="0.25">
      <c r="B17" s="110" t="s">
        <v>95</v>
      </c>
      <c r="C17" s="116"/>
      <c r="D17" s="163">
        <f>'2020'!V47+'2020'!V48+'2020'!V49</f>
        <v>194290.1</v>
      </c>
      <c r="E17" s="148">
        <f>C17+D17</f>
        <v>194290.1</v>
      </c>
      <c r="F17" s="111" t="s">
        <v>96</v>
      </c>
      <c r="G17" s="129">
        <f>Emissiefactoren!F12</f>
        <v>0.19500000000000001</v>
      </c>
      <c r="H17" s="157">
        <f>C17*G17/1000</f>
        <v>0</v>
      </c>
      <c r="I17" s="157">
        <f>D17*G17/1000</f>
        <v>37.886569500000007</v>
      </c>
      <c r="J17" s="112">
        <f>E17*G17/1000</f>
        <v>37.886569500000007</v>
      </c>
      <c r="M17" s="91"/>
      <c r="N17" s="91"/>
      <c r="O17" s="91"/>
    </row>
    <row r="18" spans="2:15" s="60" customFormat="1" ht="13.9" customHeight="1" thickBot="1" x14ac:dyDescent="0.25">
      <c r="E18" s="88"/>
      <c r="G18" s="94" t="s">
        <v>97</v>
      </c>
      <c r="H18" s="158">
        <f>SUM(H17)</f>
        <v>0</v>
      </c>
      <c r="I18" s="158">
        <f>SUM(I17)</f>
        <v>37.886569500000007</v>
      </c>
      <c r="J18" s="95">
        <f>SUM(J17:J17)</f>
        <v>37.886569500000007</v>
      </c>
      <c r="M18" s="91"/>
      <c r="N18" s="91"/>
      <c r="O18" s="91"/>
    </row>
    <row r="19" spans="2:15" s="60" customFormat="1" ht="13.9" customHeight="1" thickBot="1" x14ac:dyDescent="0.25">
      <c r="E19" s="88"/>
      <c r="F19" s="96"/>
      <c r="G19" s="97"/>
      <c r="H19" s="159"/>
      <c r="I19" s="159"/>
      <c r="J19" s="98"/>
      <c r="K19" s="96"/>
      <c r="M19" s="91"/>
      <c r="N19" s="91"/>
      <c r="O19" s="91"/>
    </row>
    <row r="20" spans="2:15" ht="13.9" customHeight="1" thickBot="1" x14ac:dyDescent="0.25">
      <c r="B20" s="132" t="s">
        <v>107</v>
      </c>
      <c r="C20" s="134"/>
      <c r="D20" s="134"/>
      <c r="E20" s="133"/>
      <c r="F20" s="108"/>
      <c r="G20" s="108"/>
      <c r="H20" s="160">
        <f>H9+H14+H18</f>
        <v>144.11980799999998</v>
      </c>
      <c r="I20" s="160">
        <f>I9+I14+I18</f>
        <v>3367.6467828699997</v>
      </c>
      <c r="J20" s="109">
        <f>J9+J14+J18</f>
        <v>3511.7665908699992</v>
      </c>
      <c r="M20" s="75"/>
      <c r="N20" s="75"/>
      <c r="O20" s="75"/>
    </row>
    <row r="21" spans="2:15" ht="13.9" customHeight="1" x14ac:dyDescent="0.2"/>
    <row r="22" spans="2:15" ht="13.9" customHeight="1" x14ac:dyDescent="0.2">
      <c r="B22" s="99" t="s">
        <v>100</v>
      </c>
      <c r="C22" s="99"/>
      <c r="D22" s="99"/>
      <c r="E22" s="100"/>
      <c r="F22" s="100"/>
      <c r="G22" s="100"/>
      <c r="H22" s="100"/>
      <c r="I22" s="100"/>
      <c r="J22" s="100"/>
      <c r="K22" s="101"/>
    </row>
    <row r="23" spans="2:15" ht="13.9" customHeight="1" x14ac:dyDescent="0.2">
      <c r="B23" s="99"/>
      <c r="C23" s="99"/>
      <c r="D23" s="99"/>
      <c r="E23" s="100"/>
      <c r="F23" s="100"/>
      <c r="G23" s="100"/>
      <c r="H23" s="100"/>
      <c r="I23" s="100"/>
      <c r="J23" s="100"/>
      <c r="K23" s="101"/>
    </row>
    <row r="24" spans="2:15" ht="13.9" customHeight="1" x14ac:dyDescent="0.2">
      <c r="D24" s="118"/>
    </row>
    <row r="25" spans="2:15" ht="13.9" customHeight="1" x14ac:dyDescent="0.2">
      <c r="D25" s="118"/>
      <c r="E25" s="58" t="s">
        <v>108</v>
      </c>
      <c r="F25" s="58" t="s">
        <v>109</v>
      </c>
    </row>
    <row r="26" spans="2:15" ht="13.9" customHeight="1" x14ac:dyDescent="0.2">
      <c r="D26" s="117"/>
      <c r="E26" s="135" t="s">
        <v>87</v>
      </c>
      <c r="F26" s="136">
        <f>$J$5</f>
        <v>2554.8528359999996</v>
      </c>
      <c r="G26" s="138"/>
      <c r="J26" s="102"/>
    </row>
    <row r="27" spans="2:15" ht="13.9" customHeight="1" x14ac:dyDescent="0.2">
      <c r="D27" s="117"/>
      <c r="E27" s="135" t="s">
        <v>110</v>
      </c>
      <c r="F27" s="137">
        <f>$J$12</f>
        <v>504.30812400000008</v>
      </c>
      <c r="G27" s="138"/>
      <c r="J27" s="102"/>
    </row>
    <row r="28" spans="2:15" ht="13.9" customHeight="1" x14ac:dyDescent="0.2">
      <c r="D28" s="117"/>
      <c r="E28" s="135" t="s">
        <v>98</v>
      </c>
      <c r="F28" s="137">
        <f>$J$6</f>
        <v>408.04973365000001</v>
      </c>
      <c r="G28" s="138"/>
    </row>
    <row r="29" spans="2:15" ht="13.9" customHeight="1" x14ac:dyDescent="0.2">
      <c r="D29" s="117"/>
      <c r="E29" s="135" t="s">
        <v>111</v>
      </c>
      <c r="F29" s="137">
        <f>$J$17</f>
        <v>37.886569500000007</v>
      </c>
      <c r="G29" s="138"/>
    </row>
    <row r="30" spans="2:15" ht="13.9" customHeight="1" x14ac:dyDescent="0.2">
      <c r="D30" s="117"/>
      <c r="E30" s="135" t="s">
        <v>99</v>
      </c>
      <c r="F30" s="137">
        <f>$J$7</f>
        <v>6.2329027200000011</v>
      </c>
    </row>
    <row r="31" spans="2:15" ht="13.9" customHeight="1" x14ac:dyDescent="0.2">
      <c r="D31" s="117"/>
      <c r="E31" s="135" t="s">
        <v>74</v>
      </c>
      <c r="F31" s="137">
        <f>$J$8</f>
        <v>0.43642500000000001</v>
      </c>
    </row>
    <row r="32" spans="2:15" ht="13.9" customHeight="1" x14ac:dyDescent="0.2"/>
    <row r="33" ht="13.9" customHeight="1" x14ac:dyDescent="0.2"/>
    <row r="34" ht="13.9" customHeight="1" x14ac:dyDescent="0.2"/>
    <row r="35" ht="13.9" customHeight="1" x14ac:dyDescent="0.2"/>
    <row r="36" ht="13.9" customHeight="1" x14ac:dyDescent="0.2"/>
    <row r="37" ht="13.9" customHeight="1" x14ac:dyDescent="0.2"/>
    <row r="38" ht="13.9" customHeight="1" x14ac:dyDescent="0.2"/>
    <row r="39" ht="13.9" customHeight="1" x14ac:dyDescent="0.2"/>
    <row r="40" ht="13.9" customHeight="1" x14ac:dyDescent="0.2"/>
    <row r="41" ht="13.9" customHeight="1" x14ac:dyDescent="0.2"/>
    <row r="42" ht="13.9" customHeight="1" x14ac:dyDescent="0.2"/>
    <row r="43" ht="13.9" customHeight="1" x14ac:dyDescent="0.2"/>
    <row r="44" ht="13.9" customHeight="1" x14ac:dyDescent="0.2"/>
    <row r="45" ht="13.9" customHeight="1" x14ac:dyDescent="0.2"/>
    <row r="46" ht="13.9" customHeight="1" x14ac:dyDescent="0.2"/>
    <row r="47" ht="13.9" customHeight="1" x14ac:dyDescent="0.2"/>
    <row r="48" ht="13.9" customHeight="1" x14ac:dyDescent="0.2"/>
    <row r="49" ht="13.9" customHeight="1" x14ac:dyDescent="0.2"/>
    <row r="50" ht="13.9" customHeight="1" x14ac:dyDescent="0.2"/>
    <row r="51" ht="13.9" customHeight="1" x14ac:dyDescent="0.2"/>
    <row r="52" ht="13.9" customHeight="1" x14ac:dyDescent="0.2"/>
    <row r="53" ht="13.9" customHeight="1" x14ac:dyDescent="0.2"/>
    <row r="54" ht="13.9" customHeight="1" x14ac:dyDescent="0.2"/>
    <row r="55" ht="13.9" customHeight="1" x14ac:dyDescent="0.2"/>
    <row r="56" ht="13.9" customHeight="1" x14ac:dyDescent="0.2"/>
    <row r="57" ht="13.9" customHeight="1" x14ac:dyDescent="0.2"/>
    <row r="58" ht="13.9" customHeight="1" x14ac:dyDescent="0.2"/>
    <row r="59" ht="13.9" customHeight="1" x14ac:dyDescent="0.2"/>
    <row r="60" ht="13.9" customHeight="1" x14ac:dyDescent="0.2"/>
    <row r="61" ht="13.9" customHeight="1" x14ac:dyDescent="0.2"/>
    <row r="62" ht="13.9" customHeight="1" x14ac:dyDescent="0.2"/>
    <row r="63" ht="13.9" customHeight="1" x14ac:dyDescent="0.2"/>
    <row r="64" ht="13.9" customHeight="1" x14ac:dyDescent="0.2"/>
    <row r="65" ht="13.9" customHeight="1" x14ac:dyDescent="0.2"/>
    <row r="66" ht="13.9" customHeight="1" x14ac:dyDescent="0.2"/>
    <row r="67" ht="13.9" customHeight="1" x14ac:dyDescent="0.2"/>
    <row r="68" ht="13.9" customHeight="1" x14ac:dyDescent="0.2"/>
    <row r="69" ht="13.9" customHeight="1" x14ac:dyDescent="0.2"/>
    <row r="70" ht="13.9" customHeight="1" x14ac:dyDescent="0.2"/>
    <row r="71" ht="13.9" customHeight="1" x14ac:dyDescent="0.2"/>
    <row r="72" ht="13.9" customHeight="1" x14ac:dyDescent="0.2"/>
    <row r="73" ht="13.9" customHeight="1" x14ac:dyDescent="0.2"/>
    <row r="74" ht="13.9" customHeight="1" x14ac:dyDescent="0.2"/>
    <row r="75" ht="13.9" customHeight="1" x14ac:dyDescent="0.2"/>
    <row r="76" ht="13.9" customHeight="1" x14ac:dyDescent="0.2"/>
    <row r="77" ht="13.9" customHeight="1" x14ac:dyDescent="0.2"/>
    <row r="78" ht="13.9" customHeight="1" x14ac:dyDescent="0.2"/>
    <row r="79" ht="13.9" customHeight="1" x14ac:dyDescent="0.2"/>
    <row r="80" ht="13.9" customHeight="1" x14ac:dyDescent="0.2"/>
    <row r="81" ht="13.9" customHeight="1" x14ac:dyDescent="0.2"/>
    <row r="82" ht="13.9" customHeight="1" x14ac:dyDescent="0.2"/>
    <row r="83" ht="13.9" customHeight="1" x14ac:dyDescent="0.2"/>
    <row r="84" ht="13.9" customHeight="1" x14ac:dyDescent="0.2"/>
    <row r="85" ht="13.9" customHeight="1" x14ac:dyDescent="0.2"/>
    <row r="86" ht="13.9" customHeight="1" x14ac:dyDescent="0.2"/>
    <row r="87" ht="13.9" customHeight="1" x14ac:dyDescent="0.2"/>
    <row r="88" ht="13.9" customHeight="1" x14ac:dyDescent="0.2"/>
    <row r="89" ht="13.9" customHeight="1" x14ac:dyDescent="0.2"/>
    <row r="90" ht="13.9" customHeight="1" x14ac:dyDescent="0.2"/>
    <row r="91" ht="13.9" customHeight="1" x14ac:dyDescent="0.2"/>
    <row r="92" ht="13.9" customHeight="1" x14ac:dyDescent="0.2"/>
    <row r="93" ht="13.9" customHeight="1" x14ac:dyDescent="0.2"/>
    <row r="94" ht="13.9" customHeight="1" x14ac:dyDescent="0.2"/>
    <row r="95" ht="13.9" customHeight="1" x14ac:dyDescent="0.2"/>
    <row r="96" ht="13.9" customHeight="1" x14ac:dyDescent="0.2"/>
    <row r="97" ht="13.9" customHeight="1" x14ac:dyDescent="0.2"/>
    <row r="98" ht="13.9" customHeight="1" x14ac:dyDescent="0.2"/>
    <row r="99" ht="13.9" customHeight="1" x14ac:dyDescent="0.2"/>
    <row r="100" ht="13.9" customHeight="1" x14ac:dyDescent="0.2"/>
    <row r="101" ht="13.9" customHeight="1" x14ac:dyDescent="0.2"/>
    <row r="102" ht="13.9" customHeight="1" x14ac:dyDescent="0.2"/>
    <row r="103" ht="13.9" customHeight="1" x14ac:dyDescent="0.2"/>
    <row r="104" ht="13.9" customHeight="1" x14ac:dyDescent="0.2"/>
    <row r="105" ht="13.9" customHeight="1" x14ac:dyDescent="0.2"/>
    <row r="106" ht="13.9" customHeight="1" x14ac:dyDescent="0.2"/>
    <row r="107" ht="13.9" customHeight="1" x14ac:dyDescent="0.2"/>
    <row r="108" ht="13.9" customHeight="1" x14ac:dyDescent="0.2"/>
    <row r="109" ht="13.9" customHeight="1" x14ac:dyDescent="0.2"/>
    <row r="110" ht="13.9" customHeight="1" x14ac:dyDescent="0.2"/>
    <row r="111" ht="13.9" customHeight="1" x14ac:dyDescent="0.2"/>
    <row r="112" ht="13.9" customHeight="1" x14ac:dyDescent="0.2"/>
    <row r="113" ht="13.9" customHeight="1" x14ac:dyDescent="0.2"/>
    <row r="114" ht="13.9" customHeight="1" x14ac:dyDescent="0.2"/>
    <row r="115" ht="13.9" customHeight="1" x14ac:dyDescent="0.2"/>
    <row r="116" ht="13.9" customHeight="1" x14ac:dyDescent="0.2"/>
    <row r="117" ht="13.9" customHeight="1" x14ac:dyDescent="0.2"/>
    <row r="118" ht="13.9" customHeight="1" x14ac:dyDescent="0.2"/>
    <row r="119" ht="13.9" customHeight="1" x14ac:dyDescent="0.2"/>
    <row r="120" ht="13.9" customHeight="1" x14ac:dyDescent="0.2"/>
    <row r="121" ht="13.9" customHeight="1" x14ac:dyDescent="0.2"/>
    <row r="122" ht="13.9" customHeight="1" x14ac:dyDescent="0.2"/>
    <row r="123" ht="13.9" customHeight="1" x14ac:dyDescent="0.2"/>
    <row r="124" ht="13.9" customHeight="1" x14ac:dyDescent="0.2"/>
    <row r="125" ht="13.9" customHeight="1" x14ac:dyDescent="0.2"/>
    <row r="126" ht="13.9" customHeight="1" x14ac:dyDescent="0.2"/>
    <row r="127" ht="13.9" customHeight="1" x14ac:dyDescent="0.2"/>
    <row r="128" ht="13.9" customHeight="1" x14ac:dyDescent="0.2"/>
    <row r="129" ht="13.9" customHeight="1" x14ac:dyDescent="0.2"/>
    <row r="130" ht="13.9" customHeight="1" x14ac:dyDescent="0.2"/>
    <row r="131" ht="13.9" customHeight="1" x14ac:dyDescent="0.2"/>
    <row r="132" ht="13.9" customHeight="1" x14ac:dyDescent="0.2"/>
    <row r="133" ht="13.9" customHeight="1" x14ac:dyDescent="0.2"/>
    <row r="134" ht="13.9" customHeight="1" x14ac:dyDescent="0.2"/>
    <row r="135" ht="13.9" customHeight="1" x14ac:dyDescent="0.2"/>
    <row r="136" ht="13.9" customHeight="1" x14ac:dyDescent="0.2"/>
    <row r="137" ht="13.9" customHeight="1" x14ac:dyDescent="0.2"/>
    <row r="138" ht="13.9" customHeight="1" x14ac:dyDescent="0.2"/>
    <row r="139" ht="13.9" customHeight="1" x14ac:dyDescent="0.2"/>
    <row r="140" ht="13.9" customHeight="1" x14ac:dyDescent="0.2"/>
    <row r="141" ht="13.9" customHeight="1" x14ac:dyDescent="0.2"/>
    <row r="142" ht="13.9" customHeight="1" x14ac:dyDescent="0.2"/>
    <row r="143" ht="13.9" customHeight="1" x14ac:dyDescent="0.2"/>
    <row r="144" ht="13.9" customHeight="1" x14ac:dyDescent="0.2"/>
    <row r="145" ht="13.9" customHeight="1" x14ac:dyDescent="0.2"/>
    <row r="146" ht="13.9" customHeight="1" x14ac:dyDescent="0.2"/>
    <row r="147" ht="13.9" customHeight="1" x14ac:dyDescent="0.2"/>
    <row r="148" ht="13.9" customHeight="1" x14ac:dyDescent="0.2"/>
    <row r="149" ht="13.9" customHeight="1" x14ac:dyDescent="0.2"/>
    <row r="150" ht="13.9" customHeight="1" x14ac:dyDescent="0.2"/>
    <row r="151" ht="13.9" customHeight="1" x14ac:dyDescent="0.2"/>
    <row r="152" ht="13.9" customHeight="1" x14ac:dyDescent="0.2"/>
    <row r="153" ht="13.9" customHeight="1" x14ac:dyDescent="0.2"/>
    <row r="154" ht="13.9" customHeight="1" x14ac:dyDescent="0.2"/>
    <row r="155" ht="13.9" customHeight="1" x14ac:dyDescent="0.2"/>
    <row r="156" ht="13.9" customHeight="1" x14ac:dyDescent="0.2"/>
    <row r="157" ht="13.9" customHeight="1" x14ac:dyDescent="0.2"/>
    <row r="158" ht="13.9" customHeight="1" x14ac:dyDescent="0.2"/>
    <row r="159" ht="13.9" customHeight="1" x14ac:dyDescent="0.2"/>
    <row r="160" ht="13.9" customHeight="1" x14ac:dyDescent="0.2"/>
    <row r="161" ht="13.9" customHeight="1" x14ac:dyDescent="0.2"/>
    <row r="162" ht="13.9" customHeight="1" x14ac:dyDescent="0.2"/>
    <row r="163" ht="13.9" customHeight="1" x14ac:dyDescent="0.2"/>
    <row r="164" ht="13.9" customHeight="1" x14ac:dyDescent="0.2"/>
    <row r="165" ht="13.9" customHeight="1" x14ac:dyDescent="0.2"/>
    <row r="166" ht="13.9" customHeight="1" x14ac:dyDescent="0.2"/>
    <row r="167" ht="13.9" customHeight="1" x14ac:dyDescent="0.2"/>
    <row r="168" ht="13.9" customHeight="1" x14ac:dyDescent="0.2"/>
    <row r="169" ht="13.9" customHeight="1" x14ac:dyDescent="0.2"/>
    <row r="170" ht="13.9" customHeight="1" x14ac:dyDescent="0.2"/>
    <row r="171" ht="13.9" customHeight="1" x14ac:dyDescent="0.2"/>
    <row r="172" ht="13.9" customHeight="1" x14ac:dyDescent="0.2"/>
    <row r="173" ht="13.9" customHeight="1" x14ac:dyDescent="0.2"/>
    <row r="174" ht="13.9" customHeight="1" x14ac:dyDescent="0.2"/>
    <row r="175" ht="13.9" customHeight="1" x14ac:dyDescent="0.2"/>
    <row r="176" ht="13.9" customHeight="1" x14ac:dyDescent="0.2"/>
    <row r="177" ht="13.9" customHeight="1" x14ac:dyDescent="0.2"/>
    <row r="178" ht="13.9" customHeight="1" x14ac:dyDescent="0.2"/>
    <row r="179" ht="13.9" customHeight="1" x14ac:dyDescent="0.2"/>
    <row r="180" ht="13.9" customHeight="1" x14ac:dyDescent="0.2"/>
    <row r="181" ht="13.9" customHeight="1" x14ac:dyDescent="0.2"/>
    <row r="182" ht="13.9" customHeight="1" x14ac:dyDescent="0.2"/>
    <row r="183" ht="13.9" customHeight="1" x14ac:dyDescent="0.2"/>
    <row r="184" ht="13.9" customHeight="1" x14ac:dyDescent="0.2"/>
    <row r="185" ht="13.9" customHeight="1" x14ac:dyDescent="0.2"/>
    <row r="186" ht="13.9" customHeight="1" x14ac:dyDescent="0.2"/>
    <row r="187" ht="13.9" customHeight="1" x14ac:dyDescent="0.2"/>
    <row r="188" ht="13.9" customHeight="1" x14ac:dyDescent="0.2"/>
    <row r="189" ht="13.9" customHeight="1" x14ac:dyDescent="0.2"/>
    <row r="190" ht="13.9" customHeight="1" x14ac:dyDescent="0.2"/>
    <row r="191" ht="13.9" customHeight="1" x14ac:dyDescent="0.2"/>
    <row r="192" ht="13.9" customHeight="1" x14ac:dyDescent="0.2"/>
    <row r="193" ht="13.9" customHeight="1" x14ac:dyDescent="0.2"/>
    <row r="194" ht="13.9" customHeight="1" x14ac:dyDescent="0.2"/>
    <row r="195" ht="13.9" customHeight="1" x14ac:dyDescent="0.2"/>
    <row r="196" ht="13.9" customHeight="1" x14ac:dyDescent="0.2"/>
    <row r="197" ht="13.9" customHeight="1" x14ac:dyDescent="0.2"/>
    <row r="198" ht="13.9" customHeight="1" x14ac:dyDescent="0.2"/>
    <row r="199" ht="13.9" customHeight="1" x14ac:dyDescent="0.2"/>
    <row r="200" ht="13.9" customHeight="1" x14ac:dyDescent="0.2"/>
    <row r="201" ht="13.9" customHeight="1" x14ac:dyDescent="0.2"/>
    <row r="202" ht="13.9" customHeight="1" x14ac:dyDescent="0.2"/>
    <row r="203" ht="13.9" customHeight="1" x14ac:dyDescent="0.2"/>
    <row r="204" ht="13.9" customHeight="1" x14ac:dyDescent="0.2"/>
    <row r="205" ht="13.9" customHeight="1" x14ac:dyDescent="0.2"/>
    <row r="206" ht="13.9" customHeight="1" x14ac:dyDescent="0.2"/>
    <row r="207" ht="13.9" customHeight="1" x14ac:dyDescent="0.2"/>
    <row r="208" ht="13.9" customHeight="1" x14ac:dyDescent="0.2"/>
    <row r="209" ht="13.9" customHeight="1" x14ac:dyDescent="0.2"/>
    <row r="210" ht="13.9" customHeight="1" x14ac:dyDescent="0.2"/>
    <row r="211" ht="13.9" customHeight="1" x14ac:dyDescent="0.2"/>
    <row r="212" ht="13.9" customHeight="1" x14ac:dyDescent="0.2"/>
    <row r="213" ht="13.9" customHeight="1" x14ac:dyDescent="0.2"/>
    <row r="214" ht="13.9" customHeight="1" x14ac:dyDescent="0.2"/>
    <row r="215" ht="13.9" customHeight="1" x14ac:dyDescent="0.2"/>
    <row r="216" ht="13.9" customHeight="1" x14ac:dyDescent="0.2"/>
    <row r="217" ht="13.9" customHeight="1" x14ac:dyDescent="0.2"/>
    <row r="218" ht="13.9" customHeight="1" x14ac:dyDescent="0.2"/>
    <row r="219" ht="13.9" customHeight="1" x14ac:dyDescent="0.2"/>
    <row r="220" ht="13.9" customHeight="1" x14ac:dyDescent="0.2"/>
    <row r="221" ht="13.9" customHeight="1" x14ac:dyDescent="0.2"/>
    <row r="222" ht="13.9" customHeight="1" x14ac:dyDescent="0.2"/>
    <row r="223" ht="13.9" customHeight="1" x14ac:dyDescent="0.2"/>
    <row r="224" ht="13.9" customHeight="1" x14ac:dyDescent="0.2"/>
    <row r="225" ht="13.9" customHeight="1" x14ac:dyDescent="0.2"/>
    <row r="226" ht="13.9" customHeight="1" x14ac:dyDescent="0.2"/>
    <row r="227" ht="13.9" customHeight="1" x14ac:dyDescent="0.2"/>
    <row r="228" ht="13.9" customHeight="1" x14ac:dyDescent="0.2"/>
    <row r="229" ht="13.9" customHeight="1" x14ac:dyDescent="0.2"/>
    <row r="230" ht="13.9" customHeight="1" x14ac:dyDescent="0.2"/>
    <row r="231" ht="13.9" customHeight="1" x14ac:dyDescent="0.2"/>
    <row r="232" ht="13.9" customHeight="1" x14ac:dyDescent="0.2"/>
    <row r="233" ht="13.9" customHeight="1" x14ac:dyDescent="0.2"/>
    <row r="234" ht="13.9" customHeight="1" x14ac:dyDescent="0.2"/>
    <row r="235" ht="13.9" customHeight="1" x14ac:dyDescent="0.2"/>
    <row r="236" ht="13.9" customHeight="1" x14ac:dyDescent="0.2"/>
    <row r="237" ht="13.9" customHeight="1" x14ac:dyDescent="0.2"/>
    <row r="238" ht="13.9" customHeight="1" x14ac:dyDescent="0.2"/>
    <row r="239" ht="13.9" customHeight="1" x14ac:dyDescent="0.2"/>
    <row r="240" ht="13.9" customHeight="1" x14ac:dyDescent="0.2"/>
    <row r="241" ht="13.9" customHeight="1" x14ac:dyDescent="0.2"/>
    <row r="242" ht="13.9" customHeight="1" x14ac:dyDescent="0.2"/>
    <row r="243" ht="13.9" customHeight="1" x14ac:dyDescent="0.2"/>
    <row r="244" ht="13.9" customHeight="1" x14ac:dyDescent="0.2"/>
    <row r="245" ht="13.9" customHeight="1" x14ac:dyDescent="0.2"/>
    <row r="246" ht="13.9" customHeight="1" x14ac:dyDescent="0.2"/>
    <row r="247" ht="13.9" customHeight="1" x14ac:dyDescent="0.2"/>
    <row r="248" ht="13.9" customHeight="1" x14ac:dyDescent="0.2"/>
    <row r="249" ht="13.9" customHeight="1" x14ac:dyDescent="0.2"/>
    <row r="250" ht="13.9" customHeight="1" x14ac:dyDescent="0.2"/>
    <row r="251" ht="13.9" customHeight="1" x14ac:dyDescent="0.2"/>
    <row r="252" ht="13.9" customHeight="1" x14ac:dyDescent="0.2"/>
    <row r="253" ht="13.9" customHeight="1" x14ac:dyDescent="0.2"/>
    <row r="254" ht="13.9" customHeight="1" x14ac:dyDescent="0.2"/>
    <row r="255" ht="13.9" customHeight="1" x14ac:dyDescent="0.2"/>
    <row r="256" ht="13.9" customHeight="1" x14ac:dyDescent="0.2"/>
    <row r="257" ht="13.9" customHeight="1" x14ac:dyDescent="0.2"/>
    <row r="258" ht="13.9" customHeight="1" x14ac:dyDescent="0.2"/>
    <row r="259" ht="13.9" customHeight="1" x14ac:dyDescent="0.2"/>
    <row r="260" ht="13.9" customHeight="1" x14ac:dyDescent="0.2"/>
    <row r="261" ht="13.9" customHeight="1" x14ac:dyDescent="0.2"/>
    <row r="262" ht="13.9" customHeight="1" x14ac:dyDescent="0.2"/>
    <row r="263" ht="13.9" customHeight="1" x14ac:dyDescent="0.2"/>
    <row r="264" ht="13.9" customHeight="1" x14ac:dyDescent="0.2"/>
    <row r="265" ht="13.9" customHeight="1" x14ac:dyDescent="0.2"/>
    <row r="266" ht="13.9" customHeight="1" x14ac:dyDescent="0.2"/>
    <row r="267" ht="13.9" customHeight="1" x14ac:dyDescent="0.2"/>
    <row r="268" ht="13.9" customHeight="1" x14ac:dyDescent="0.2"/>
    <row r="269" ht="13.9" customHeight="1" x14ac:dyDescent="0.2"/>
    <row r="270" ht="13.9" customHeight="1" x14ac:dyDescent="0.2"/>
    <row r="271" ht="13.9" customHeight="1" x14ac:dyDescent="0.2"/>
    <row r="272" ht="13.9" customHeight="1" x14ac:dyDescent="0.2"/>
    <row r="273" ht="13.9" customHeight="1" x14ac:dyDescent="0.2"/>
    <row r="274" ht="13.9" customHeight="1" x14ac:dyDescent="0.2"/>
    <row r="275" ht="13.9" customHeight="1" x14ac:dyDescent="0.2"/>
    <row r="276" ht="13.9" customHeight="1" x14ac:dyDescent="0.2"/>
    <row r="277" ht="13.9" customHeight="1" x14ac:dyDescent="0.2"/>
    <row r="278" ht="13.9" customHeight="1" x14ac:dyDescent="0.2"/>
    <row r="279" ht="13.9" customHeight="1" x14ac:dyDescent="0.2"/>
    <row r="280" ht="13.9" customHeight="1" x14ac:dyDescent="0.2"/>
    <row r="281" ht="13.9" customHeight="1" x14ac:dyDescent="0.2"/>
    <row r="282" ht="13.9" customHeight="1" x14ac:dyDescent="0.2"/>
    <row r="283" ht="13.9" customHeight="1" x14ac:dyDescent="0.2"/>
    <row r="284" ht="13.9" customHeight="1" x14ac:dyDescent="0.2"/>
    <row r="285" ht="13.9" customHeight="1" x14ac:dyDescent="0.2"/>
    <row r="286" ht="13.9" customHeight="1" x14ac:dyDescent="0.2"/>
    <row r="287" ht="13.9" customHeight="1" x14ac:dyDescent="0.2"/>
    <row r="288" ht="13.9" customHeight="1" x14ac:dyDescent="0.2"/>
    <row r="289" ht="13.9" customHeight="1" x14ac:dyDescent="0.2"/>
    <row r="290" ht="13.9" customHeight="1" x14ac:dyDescent="0.2"/>
    <row r="291" ht="13.9" customHeight="1" x14ac:dyDescent="0.2"/>
    <row r="292" ht="13.9" customHeight="1" x14ac:dyDescent="0.2"/>
    <row r="293" ht="13.9" customHeight="1" x14ac:dyDescent="0.2"/>
    <row r="294" ht="13.9" customHeight="1" x14ac:dyDescent="0.2"/>
    <row r="295" ht="13.9" customHeight="1" x14ac:dyDescent="0.2"/>
    <row r="296" ht="13.9" customHeight="1" x14ac:dyDescent="0.2"/>
    <row r="297" ht="13.9" customHeight="1" x14ac:dyDescent="0.2"/>
    <row r="298" ht="13.9" customHeight="1" x14ac:dyDescent="0.2"/>
    <row r="299" ht="13.9" customHeight="1" x14ac:dyDescent="0.2"/>
    <row r="300" ht="13.9" customHeight="1" x14ac:dyDescent="0.2"/>
    <row r="301" ht="13.9" customHeight="1" x14ac:dyDescent="0.2"/>
    <row r="302" ht="13.9" customHeight="1" x14ac:dyDescent="0.2"/>
  </sheetData>
  <mergeCells count="1">
    <mergeCell ref="B2:J2"/>
  </mergeCells>
  <pageMargins left="0.75" right="0.75" top="1" bottom="1" header="0.5" footer="0.5"/>
  <pageSetup paperSize="9" orientation="portrait" r:id="rId1"/>
  <headerFooter alignWithMargins="0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X52"/>
  <sheetViews>
    <sheetView topLeftCell="B26" zoomScaleNormal="100" workbookViewId="0">
      <selection activeCell="G54" sqref="G54"/>
    </sheetView>
  </sheetViews>
  <sheetFormatPr defaultRowHeight="12.75" x14ac:dyDescent="0.2"/>
  <cols>
    <col min="1" max="1" width="25.7109375" customWidth="1"/>
    <col min="2" max="2" width="2" bestFit="1" customWidth="1"/>
    <col min="3" max="3" width="48.7109375" bestFit="1" customWidth="1"/>
    <col min="4" max="6" width="8.140625" bestFit="1" customWidth="1"/>
    <col min="7" max="7" width="10" bestFit="1" customWidth="1"/>
    <col min="8" max="10" width="8.140625" bestFit="1" customWidth="1"/>
    <col min="11" max="11" width="10" bestFit="1" customWidth="1"/>
    <col min="12" max="12" width="8.140625" bestFit="1" customWidth="1"/>
    <col min="14" max="14" width="9.85546875" bestFit="1" customWidth="1"/>
    <col min="15" max="15" width="10" bestFit="1" customWidth="1"/>
    <col min="16" max="16" width="8.140625" bestFit="1" customWidth="1"/>
    <col min="19" max="19" width="10" bestFit="1" customWidth="1"/>
    <col min="20" max="20" width="2.7109375" customWidth="1"/>
    <col min="21" max="21" width="8.140625" hidden="1" customWidth="1"/>
    <col min="23" max="23" width="5" bestFit="1" customWidth="1"/>
    <col min="257" max="257" width="25.7109375" customWidth="1"/>
    <col min="258" max="258" width="2" bestFit="1" customWidth="1"/>
    <col min="259" max="259" width="38.7109375" bestFit="1" customWidth="1"/>
    <col min="260" max="260" width="8.140625" bestFit="1" customWidth="1"/>
    <col min="261" max="261" width="7.28515625" bestFit="1" customWidth="1"/>
    <col min="262" max="262" width="8.140625" bestFit="1" customWidth="1"/>
    <col min="263" max="263" width="10" bestFit="1" customWidth="1"/>
    <col min="264" max="266" width="8.140625" bestFit="1" customWidth="1"/>
    <col min="267" max="267" width="10" bestFit="1" customWidth="1"/>
    <col min="268" max="268" width="8.140625" bestFit="1" customWidth="1"/>
    <col min="270" max="270" width="9.85546875" bestFit="1" customWidth="1"/>
    <col min="271" max="271" width="10" bestFit="1" customWidth="1"/>
    <col min="272" max="272" width="8.140625" bestFit="1" customWidth="1"/>
    <col min="275" max="275" width="10" bestFit="1" customWidth="1"/>
    <col min="276" max="276" width="2.7109375" customWidth="1"/>
    <col min="277" max="277" width="0" hidden="1" customWidth="1"/>
    <col min="279" max="279" width="5" bestFit="1" customWidth="1"/>
    <col min="513" max="513" width="25.7109375" customWidth="1"/>
    <col min="514" max="514" width="2" bestFit="1" customWidth="1"/>
    <col min="515" max="515" width="38.7109375" bestFit="1" customWidth="1"/>
    <col min="516" max="516" width="8.140625" bestFit="1" customWidth="1"/>
    <col min="517" max="517" width="7.28515625" bestFit="1" customWidth="1"/>
    <col min="518" max="518" width="8.140625" bestFit="1" customWidth="1"/>
    <col min="519" max="519" width="10" bestFit="1" customWidth="1"/>
    <col min="520" max="522" width="8.140625" bestFit="1" customWidth="1"/>
    <col min="523" max="523" width="10" bestFit="1" customWidth="1"/>
    <col min="524" max="524" width="8.140625" bestFit="1" customWidth="1"/>
    <col min="526" max="526" width="9.85546875" bestFit="1" customWidth="1"/>
    <col min="527" max="527" width="10" bestFit="1" customWidth="1"/>
    <col min="528" max="528" width="8.140625" bestFit="1" customWidth="1"/>
    <col min="531" max="531" width="10" bestFit="1" customWidth="1"/>
    <col min="532" max="532" width="2.7109375" customWidth="1"/>
    <col min="533" max="533" width="0" hidden="1" customWidth="1"/>
    <col min="535" max="535" width="5" bestFit="1" customWidth="1"/>
    <col min="769" max="769" width="25.7109375" customWidth="1"/>
    <col min="770" max="770" width="2" bestFit="1" customWidth="1"/>
    <col min="771" max="771" width="38.7109375" bestFit="1" customWidth="1"/>
    <col min="772" max="772" width="8.140625" bestFit="1" customWidth="1"/>
    <col min="773" max="773" width="7.28515625" bestFit="1" customWidth="1"/>
    <col min="774" max="774" width="8.140625" bestFit="1" customWidth="1"/>
    <col min="775" max="775" width="10" bestFit="1" customWidth="1"/>
    <col min="776" max="778" width="8.140625" bestFit="1" customWidth="1"/>
    <col min="779" max="779" width="10" bestFit="1" customWidth="1"/>
    <col min="780" max="780" width="8.140625" bestFit="1" customWidth="1"/>
    <col min="782" max="782" width="9.85546875" bestFit="1" customWidth="1"/>
    <col min="783" max="783" width="10" bestFit="1" customWidth="1"/>
    <col min="784" max="784" width="8.140625" bestFit="1" customWidth="1"/>
    <col min="787" max="787" width="10" bestFit="1" customWidth="1"/>
    <col min="788" max="788" width="2.7109375" customWidth="1"/>
    <col min="789" max="789" width="0" hidden="1" customWidth="1"/>
    <col min="791" max="791" width="5" bestFit="1" customWidth="1"/>
    <col min="1025" max="1025" width="25.7109375" customWidth="1"/>
    <col min="1026" max="1026" width="2" bestFit="1" customWidth="1"/>
    <col min="1027" max="1027" width="38.7109375" bestFit="1" customWidth="1"/>
    <col min="1028" max="1028" width="8.140625" bestFit="1" customWidth="1"/>
    <col min="1029" max="1029" width="7.28515625" bestFit="1" customWidth="1"/>
    <col min="1030" max="1030" width="8.140625" bestFit="1" customWidth="1"/>
    <col min="1031" max="1031" width="10" bestFit="1" customWidth="1"/>
    <col min="1032" max="1034" width="8.140625" bestFit="1" customWidth="1"/>
    <col min="1035" max="1035" width="10" bestFit="1" customWidth="1"/>
    <col min="1036" max="1036" width="8.140625" bestFit="1" customWidth="1"/>
    <col min="1038" max="1038" width="9.85546875" bestFit="1" customWidth="1"/>
    <col min="1039" max="1039" width="10" bestFit="1" customWidth="1"/>
    <col min="1040" max="1040" width="8.140625" bestFit="1" customWidth="1"/>
    <col min="1043" max="1043" width="10" bestFit="1" customWidth="1"/>
    <col min="1044" max="1044" width="2.7109375" customWidth="1"/>
    <col min="1045" max="1045" width="0" hidden="1" customWidth="1"/>
    <col min="1047" max="1047" width="5" bestFit="1" customWidth="1"/>
    <col min="1281" max="1281" width="25.7109375" customWidth="1"/>
    <col min="1282" max="1282" width="2" bestFit="1" customWidth="1"/>
    <col min="1283" max="1283" width="38.7109375" bestFit="1" customWidth="1"/>
    <col min="1284" max="1284" width="8.140625" bestFit="1" customWidth="1"/>
    <col min="1285" max="1285" width="7.28515625" bestFit="1" customWidth="1"/>
    <col min="1286" max="1286" width="8.140625" bestFit="1" customWidth="1"/>
    <col min="1287" max="1287" width="10" bestFit="1" customWidth="1"/>
    <col min="1288" max="1290" width="8.140625" bestFit="1" customWidth="1"/>
    <col min="1291" max="1291" width="10" bestFit="1" customWidth="1"/>
    <col min="1292" max="1292" width="8.140625" bestFit="1" customWidth="1"/>
    <col min="1294" max="1294" width="9.85546875" bestFit="1" customWidth="1"/>
    <col min="1295" max="1295" width="10" bestFit="1" customWidth="1"/>
    <col min="1296" max="1296" width="8.140625" bestFit="1" customWidth="1"/>
    <col min="1299" max="1299" width="10" bestFit="1" customWidth="1"/>
    <col min="1300" max="1300" width="2.7109375" customWidth="1"/>
    <col min="1301" max="1301" width="0" hidden="1" customWidth="1"/>
    <col min="1303" max="1303" width="5" bestFit="1" customWidth="1"/>
    <col min="1537" max="1537" width="25.7109375" customWidth="1"/>
    <col min="1538" max="1538" width="2" bestFit="1" customWidth="1"/>
    <col min="1539" max="1539" width="38.7109375" bestFit="1" customWidth="1"/>
    <col min="1540" max="1540" width="8.140625" bestFit="1" customWidth="1"/>
    <col min="1541" max="1541" width="7.28515625" bestFit="1" customWidth="1"/>
    <col min="1542" max="1542" width="8.140625" bestFit="1" customWidth="1"/>
    <col min="1543" max="1543" width="10" bestFit="1" customWidth="1"/>
    <col min="1544" max="1546" width="8.140625" bestFit="1" customWidth="1"/>
    <col min="1547" max="1547" width="10" bestFit="1" customWidth="1"/>
    <col min="1548" max="1548" width="8.140625" bestFit="1" customWidth="1"/>
    <col min="1550" max="1550" width="9.85546875" bestFit="1" customWidth="1"/>
    <col min="1551" max="1551" width="10" bestFit="1" customWidth="1"/>
    <col min="1552" max="1552" width="8.140625" bestFit="1" customWidth="1"/>
    <col min="1555" max="1555" width="10" bestFit="1" customWidth="1"/>
    <col min="1556" max="1556" width="2.7109375" customWidth="1"/>
    <col min="1557" max="1557" width="0" hidden="1" customWidth="1"/>
    <col min="1559" max="1559" width="5" bestFit="1" customWidth="1"/>
    <col min="1793" max="1793" width="25.7109375" customWidth="1"/>
    <col min="1794" max="1794" width="2" bestFit="1" customWidth="1"/>
    <col min="1795" max="1795" width="38.7109375" bestFit="1" customWidth="1"/>
    <col min="1796" max="1796" width="8.140625" bestFit="1" customWidth="1"/>
    <col min="1797" max="1797" width="7.28515625" bestFit="1" customWidth="1"/>
    <col min="1798" max="1798" width="8.140625" bestFit="1" customWidth="1"/>
    <col min="1799" max="1799" width="10" bestFit="1" customWidth="1"/>
    <col min="1800" max="1802" width="8.140625" bestFit="1" customWidth="1"/>
    <col min="1803" max="1803" width="10" bestFit="1" customWidth="1"/>
    <col min="1804" max="1804" width="8.140625" bestFit="1" customWidth="1"/>
    <col min="1806" max="1806" width="9.85546875" bestFit="1" customWidth="1"/>
    <col min="1807" max="1807" width="10" bestFit="1" customWidth="1"/>
    <col min="1808" max="1808" width="8.140625" bestFit="1" customWidth="1"/>
    <col min="1811" max="1811" width="10" bestFit="1" customWidth="1"/>
    <col min="1812" max="1812" width="2.7109375" customWidth="1"/>
    <col min="1813" max="1813" width="0" hidden="1" customWidth="1"/>
    <col min="1815" max="1815" width="5" bestFit="1" customWidth="1"/>
    <col min="2049" max="2049" width="25.7109375" customWidth="1"/>
    <col min="2050" max="2050" width="2" bestFit="1" customWidth="1"/>
    <col min="2051" max="2051" width="38.7109375" bestFit="1" customWidth="1"/>
    <col min="2052" max="2052" width="8.140625" bestFit="1" customWidth="1"/>
    <col min="2053" max="2053" width="7.28515625" bestFit="1" customWidth="1"/>
    <col min="2054" max="2054" width="8.140625" bestFit="1" customWidth="1"/>
    <col min="2055" max="2055" width="10" bestFit="1" customWidth="1"/>
    <col min="2056" max="2058" width="8.140625" bestFit="1" customWidth="1"/>
    <col min="2059" max="2059" width="10" bestFit="1" customWidth="1"/>
    <col min="2060" max="2060" width="8.140625" bestFit="1" customWidth="1"/>
    <col min="2062" max="2062" width="9.85546875" bestFit="1" customWidth="1"/>
    <col min="2063" max="2063" width="10" bestFit="1" customWidth="1"/>
    <col min="2064" max="2064" width="8.140625" bestFit="1" customWidth="1"/>
    <col min="2067" max="2067" width="10" bestFit="1" customWidth="1"/>
    <col min="2068" max="2068" width="2.7109375" customWidth="1"/>
    <col min="2069" max="2069" width="0" hidden="1" customWidth="1"/>
    <col min="2071" max="2071" width="5" bestFit="1" customWidth="1"/>
    <col min="2305" max="2305" width="25.7109375" customWidth="1"/>
    <col min="2306" max="2306" width="2" bestFit="1" customWidth="1"/>
    <col min="2307" max="2307" width="38.7109375" bestFit="1" customWidth="1"/>
    <col min="2308" max="2308" width="8.140625" bestFit="1" customWidth="1"/>
    <col min="2309" max="2309" width="7.28515625" bestFit="1" customWidth="1"/>
    <col min="2310" max="2310" width="8.140625" bestFit="1" customWidth="1"/>
    <col min="2311" max="2311" width="10" bestFit="1" customWidth="1"/>
    <col min="2312" max="2314" width="8.140625" bestFit="1" customWidth="1"/>
    <col min="2315" max="2315" width="10" bestFit="1" customWidth="1"/>
    <col min="2316" max="2316" width="8.140625" bestFit="1" customWidth="1"/>
    <col min="2318" max="2318" width="9.85546875" bestFit="1" customWidth="1"/>
    <col min="2319" max="2319" width="10" bestFit="1" customWidth="1"/>
    <col min="2320" max="2320" width="8.140625" bestFit="1" customWidth="1"/>
    <col min="2323" max="2323" width="10" bestFit="1" customWidth="1"/>
    <col min="2324" max="2324" width="2.7109375" customWidth="1"/>
    <col min="2325" max="2325" width="0" hidden="1" customWidth="1"/>
    <col min="2327" max="2327" width="5" bestFit="1" customWidth="1"/>
    <col min="2561" max="2561" width="25.7109375" customWidth="1"/>
    <col min="2562" max="2562" width="2" bestFit="1" customWidth="1"/>
    <col min="2563" max="2563" width="38.7109375" bestFit="1" customWidth="1"/>
    <col min="2564" max="2564" width="8.140625" bestFit="1" customWidth="1"/>
    <col min="2565" max="2565" width="7.28515625" bestFit="1" customWidth="1"/>
    <col min="2566" max="2566" width="8.140625" bestFit="1" customWidth="1"/>
    <col min="2567" max="2567" width="10" bestFit="1" customWidth="1"/>
    <col min="2568" max="2570" width="8.140625" bestFit="1" customWidth="1"/>
    <col min="2571" max="2571" width="10" bestFit="1" customWidth="1"/>
    <col min="2572" max="2572" width="8.140625" bestFit="1" customWidth="1"/>
    <col min="2574" max="2574" width="9.85546875" bestFit="1" customWidth="1"/>
    <col min="2575" max="2575" width="10" bestFit="1" customWidth="1"/>
    <col min="2576" max="2576" width="8.140625" bestFit="1" customWidth="1"/>
    <col min="2579" max="2579" width="10" bestFit="1" customWidth="1"/>
    <col min="2580" max="2580" width="2.7109375" customWidth="1"/>
    <col min="2581" max="2581" width="0" hidden="1" customWidth="1"/>
    <col min="2583" max="2583" width="5" bestFit="1" customWidth="1"/>
    <col min="2817" max="2817" width="25.7109375" customWidth="1"/>
    <col min="2818" max="2818" width="2" bestFit="1" customWidth="1"/>
    <col min="2819" max="2819" width="38.7109375" bestFit="1" customWidth="1"/>
    <col min="2820" max="2820" width="8.140625" bestFit="1" customWidth="1"/>
    <col min="2821" max="2821" width="7.28515625" bestFit="1" customWidth="1"/>
    <col min="2822" max="2822" width="8.140625" bestFit="1" customWidth="1"/>
    <col min="2823" max="2823" width="10" bestFit="1" customWidth="1"/>
    <col min="2824" max="2826" width="8.140625" bestFit="1" customWidth="1"/>
    <col min="2827" max="2827" width="10" bestFit="1" customWidth="1"/>
    <col min="2828" max="2828" width="8.140625" bestFit="1" customWidth="1"/>
    <col min="2830" max="2830" width="9.85546875" bestFit="1" customWidth="1"/>
    <col min="2831" max="2831" width="10" bestFit="1" customWidth="1"/>
    <col min="2832" max="2832" width="8.140625" bestFit="1" customWidth="1"/>
    <col min="2835" max="2835" width="10" bestFit="1" customWidth="1"/>
    <col min="2836" max="2836" width="2.7109375" customWidth="1"/>
    <col min="2837" max="2837" width="0" hidden="1" customWidth="1"/>
    <col min="2839" max="2839" width="5" bestFit="1" customWidth="1"/>
    <col min="3073" max="3073" width="25.7109375" customWidth="1"/>
    <col min="3074" max="3074" width="2" bestFit="1" customWidth="1"/>
    <col min="3075" max="3075" width="38.7109375" bestFit="1" customWidth="1"/>
    <col min="3076" max="3076" width="8.140625" bestFit="1" customWidth="1"/>
    <col min="3077" max="3077" width="7.28515625" bestFit="1" customWidth="1"/>
    <col min="3078" max="3078" width="8.140625" bestFit="1" customWidth="1"/>
    <col min="3079" max="3079" width="10" bestFit="1" customWidth="1"/>
    <col min="3080" max="3082" width="8.140625" bestFit="1" customWidth="1"/>
    <col min="3083" max="3083" width="10" bestFit="1" customWidth="1"/>
    <col min="3084" max="3084" width="8.140625" bestFit="1" customWidth="1"/>
    <col min="3086" max="3086" width="9.85546875" bestFit="1" customWidth="1"/>
    <col min="3087" max="3087" width="10" bestFit="1" customWidth="1"/>
    <col min="3088" max="3088" width="8.140625" bestFit="1" customWidth="1"/>
    <col min="3091" max="3091" width="10" bestFit="1" customWidth="1"/>
    <col min="3092" max="3092" width="2.7109375" customWidth="1"/>
    <col min="3093" max="3093" width="0" hidden="1" customWidth="1"/>
    <col min="3095" max="3095" width="5" bestFit="1" customWidth="1"/>
    <col min="3329" max="3329" width="25.7109375" customWidth="1"/>
    <col min="3330" max="3330" width="2" bestFit="1" customWidth="1"/>
    <col min="3331" max="3331" width="38.7109375" bestFit="1" customWidth="1"/>
    <col min="3332" max="3332" width="8.140625" bestFit="1" customWidth="1"/>
    <col min="3333" max="3333" width="7.28515625" bestFit="1" customWidth="1"/>
    <col min="3334" max="3334" width="8.140625" bestFit="1" customWidth="1"/>
    <col min="3335" max="3335" width="10" bestFit="1" customWidth="1"/>
    <col min="3336" max="3338" width="8.140625" bestFit="1" customWidth="1"/>
    <col min="3339" max="3339" width="10" bestFit="1" customWidth="1"/>
    <col min="3340" max="3340" width="8.140625" bestFit="1" customWidth="1"/>
    <col min="3342" max="3342" width="9.85546875" bestFit="1" customWidth="1"/>
    <col min="3343" max="3343" width="10" bestFit="1" customWidth="1"/>
    <col min="3344" max="3344" width="8.140625" bestFit="1" customWidth="1"/>
    <col min="3347" max="3347" width="10" bestFit="1" customWidth="1"/>
    <col min="3348" max="3348" width="2.7109375" customWidth="1"/>
    <col min="3349" max="3349" width="0" hidden="1" customWidth="1"/>
    <col min="3351" max="3351" width="5" bestFit="1" customWidth="1"/>
    <col min="3585" max="3585" width="25.7109375" customWidth="1"/>
    <col min="3586" max="3586" width="2" bestFit="1" customWidth="1"/>
    <col min="3587" max="3587" width="38.7109375" bestFit="1" customWidth="1"/>
    <col min="3588" max="3588" width="8.140625" bestFit="1" customWidth="1"/>
    <col min="3589" max="3589" width="7.28515625" bestFit="1" customWidth="1"/>
    <col min="3590" max="3590" width="8.140625" bestFit="1" customWidth="1"/>
    <col min="3591" max="3591" width="10" bestFit="1" customWidth="1"/>
    <col min="3592" max="3594" width="8.140625" bestFit="1" customWidth="1"/>
    <col min="3595" max="3595" width="10" bestFit="1" customWidth="1"/>
    <col min="3596" max="3596" width="8.140625" bestFit="1" customWidth="1"/>
    <col min="3598" max="3598" width="9.85546875" bestFit="1" customWidth="1"/>
    <col min="3599" max="3599" width="10" bestFit="1" customWidth="1"/>
    <col min="3600" max="3600" width="8.140625" bestFit="1" customWidth="1"/>
    <col min="3603" max="3603" width="10" bestFit="1" customWidth="1"/>
    <col min="3604" max="3604" width="2.7109375" customWidth="1"/>
    <col min="3605" max="3605" width="0" hidden="1" customWidth="1"/>
    <col min="3607" max="3607" width="5" bestFit="1" customWidth="1"/>
    <col min="3841" max="3841" width="25.7109375" customWidth="1"/>
    <col min="3842" max="3842" width="2" bestFit="1" customWidth="1"/>
    <col min="3843" max="3843" width="38.7109375" bestFit="1" customWidth="1"/>
    <col min="3844" max="3844" width="8.140625" bestFit="1" customWidth="1"/>
    <col min="3845" max="3845" width="7.28515625" bestFit="1" customWidth="1"/>
    <col min="3846" max="3846" width="8.140625" bestFit="1" customWidth="1"/>
    <col min="3847" max="3847" width="10" bestFit="1" customWidth="1"/>
    <col min="3848" max="3850" width="8.140625" bestFit="1" customWidth="1"/>
    <col min="3851" max="3851" width="10" bestFit="1" customWidth="1"/>
    <col min="3852" max="3852" width="8.140625" bestFit="1" customWidth="1"/>
    <col min="3854" max="3854" width="9.85546875" bestFit="1" customWidth="1"/>
    <col min="3855" max="3855" width="10" bestFit="1" customWidth="1"/>
    <col min="3856" max="3856" width="8.140625" bestFit="1" customWidth="1"/>
    <col min="3859" max="3859" width="10" bestFit="1" customWidth="1"/>
    <col min="3860" max="3860" width="2.7109375" customWidth="1"/>
    <col min="3861" max="3861" width="0" hidden="1" customWidth="1"/>
    <col min="3863" max="3863" width="5" bestFit="1" customWidth="1"/>
    <col min="4097" max="4097" width="25.7109375" customWidth="1"/>
    <col min="4098" max="4098" width="2" bestFit="1" customWidth="1"/>
    <col min="4099" max="4099" width="38.7109375" bestFit="1" customWidth="1"/>
    <col min="4100" max="4100" width="8.140625" bestFit="1" customWidth="1"/>
    <col min="4101" max="4101" width="7.28515625" bestFit="1" customWidth="1"/>
    <col min="4102" max="4102" width="8.140625" bestFit="1" customWidth="1"/>
    <col min="4103" max="4103" width="10" bestFit="1" customWidth="1"/>
    <col min="4104" max="4106" width="8.140625" bestFit="1" customWidth="1"/>
    <col min="4107" max="4107" width="10" bestFit="1" customWidth="1"/>
    <col min="4108" max="4108" width="8.140625" bestFit="1" customWidth="1"/>
    <col min="4110" max="4110" width="9.85546875" bestFit="1" customWidth="1"/>
    <col min="4111" max="4111" width="10" bestFit="1" customWidth="1"/>
    <col min="4112" max="4112" width="8.140625" bestFit="1" customWidth="1"/>
    <col min="4115" max="4115" width="10" bestFit="1" customWidth="1"/>
    <col min="4116" max="4116" width="2.7109375" customWidth="1"/>
    <col min="4117" max="4117" width="0" hidden="1" customWidth="1"/>
    <col min="4119" max="4119" width="5" bestFit="1" customWidth="1"/>
    <col min="4353" max="4353" width="25.7109375" customWidth="1"/>
    <col min="4354" max="4354" width="2" bestFit="1" customWidth="1"/>
    <col min="4355" max="4355" width="38.7109375" bestFit="1" customWidth="1"/>
    <col min="4356" max="4356" width="8.140625" bestFit="1" customWidth="1"/>
    <col min="4357" max="4357" width="7.28515625" bestFit="1" customWidth="1"/>
    <col min="4358" max="4358" width="8.140625" bestFit="1" customWidth="1"/>
    <col min="4359" max="4359" width="10" bestFit="1" customWidth="1"/>
    <col min="4360" max="4362" width="8.140625" bestFit="1" customWidth="1"/>
    <col min="4363" max="4363" width="10" bestFit="1" customWidth="1"/>
    <col min="4364" max="4364" width="8.140625" bestFit="1" customWidth="1"/>
    <col min="4366" max="4366" width="9.85546875" bestFit="1" customWidth="1"/>
    <col min="4367" max="4367" width="10" bestFit="1" customWidth="1"/>
    <col min="4368" max="4368" width="8.140625" bestFit="1" customWidth="1"/>
    <col min="4371" max="4371" width="10" bestFit="1" customWidth="1"/>
    <col min="4372" max="4372" width="2.7109375" customWidth="1"/>
    <col min="4373" max="4373" width="0" hidden="1" customWidth="1"/>
    <col min="4375" max="4375" width="5" bestFit="1" customWidth="1"/>
    <col min="4609" max="4609" width="25.7109375" customWidth="1"/>
    <col min="4610" max="4610" width="2" bestFit="1" customWidth="1"/>
    <col min="4611" max="4611" width="38.7109375" bestFit="1" customWidth="1"/>
    <col min="4612" max="4612" width="8.140625" bestFit="1" customWidth="1"/>
    <col min="4613" max="4613" width="7.28515625" bestFit="1" customWidth="1"/>
    <col min="4614" max="4614" width="8.140625" bestFit="1" customWidth="1"/>
    <col min="4615" max="4615" width="10" bestFit="1" customWidth="1"/>
    <col min="4616" max="4618" width="8.140625" bestFit="1" customWidth="1"/>
    <col min="4619" max="4619" width="10" bestFit="1" customWidth="1"/>
    <col min="4620" max="4620" width="8.140625" bestFit="1" customWidth="1"/>
    <col min="4622" max="4622" width="9.85546875" bestFit="1" customWidth="1"/>
    <col min="4623" max="4623" width="10" bestFit="1" customWidth="1"/>
    <col min="4624" max="4624" width="8.140625" bestFit="1" customWidth="1"/>
    <col min="4627" max="4627" width="10" bestFit="1" customWidth="1"/>
    <col min="4628" max="4628" width="2.7109375" customWidth="1"/>
    <col min="4629" max="4629" width="0" hidden="1" customWidth="1"/>
    <col min="4631" max="4631" width="5" bestFit="1" customWidth="1"/>
    <col min="4865" max="4865" width="25.7109375" customWidth="1"/>
    <col min="4866" max="4866" width="2" bestFit="1" customWidth="1"/>
    <col min="4867" max="4867" width="38.7109375" bestFit="1" customWidth="1"/>
    <col min="4868" max="4868" width="8.140625" bestFit="1" customWidth="1"/>
    <col min="4869" max="4869" width="7.28515625" bestFit="1" customWidth="1"/>
    <col min="4870" max="4870" width="8.140625" bestFit="1" customWidth="1"/>
    <col min="4871" max="4871" width="10" bestFit="1" customWidth="1"/>
    <col min="4872" max="4874" width="8.140625" bestFit="1" customWidth="1"/>
    <col min="4875" max="4875" width="10" bestFit="1" customWidth="1"/>
    <col min="4876" max="4876" width="8.140625" bestFit="1" customWidth="1"/>
    <col min="4878" max="4878" width="9.85546875" bestFit="1" customWidth="1"/>
    <col min="4879" max="4879" width="10" bestFit="1" customWidth="1"/>
    <col min="4880" max="4880" width="8.140625" bestFit="1" customWidth="1"/>
    <col min="4883" max="4883" width="10" bestFit="1" customWidth="1"/>
    <col min="4884" max="4884" width="2.7109375" customWidth="1"/>
    <col min="4885" max="4885" width="0" hidden="1" customWidth="1"/>
    <col min="4887" max="4887" width="5" bestFit="1" customWidth="1"/>
    <col min="5121" max="5121" width="25.7109375" customWidth="1"/>
    <col min="5122" max="5122" width="2" bestFit="1" customWidth="1"/>
    <col min="5123" max="5123" width="38.7109375" bestFit="1" customWidth="1"/>
    <col min="5124" max="5124" width="8.140625" bestFit="1" customWidth="1"/>
    <col min="5125" max="5125" width="7.28515625" bestFit="1" customWidth="1"/>
    <col min="5126" max="5126" width="8.140625" bestFit="1" customWidth="1"/>
    <col min="5127" max="5127" width="10" bestFit="1" customWidth="1"/>
    <col min="5128" max="5130" width="8.140625" bestFit="1" customWidth="1"/>
    <col min="5131" max="5131" width="10" bestFit="1" customWidth="1"/>
    <col min="5132" max="5132" width="8.140625" bestFit="1" customWidth="1"/>
    <col min="5134" max="5134" width="9.85546875" bestFit="1" customWidth="1"/>
    <col min="5135" max="5135" width="10" bestFit="1" customWidth="1"/>
    <col min="5136" max="5136" width="8.140625" bestFit="1" customWidth="1"/>
    <col min="5139" max="5139" width="10" bestFit="1" customWidth="1"/>
    <col min="5140" max="5140" width="2.7109375" customWidth="1"/>
    <col min="5141" max="5141" width="0" hidden="1" customWidth="1"/>
    <col min="5143" max="5143" width="5" bestFit="1" customWidth="1"/>
    <col min="5377" max="5377" width="25.7109375" customWidth="1"/>
    <col min="5378" max="5378" width="2" bestFit="1" customWidth="1"/>
    <col min="5379" max="5379" width="38.7109375" bestFit="1" customWidth="1"/>
    <col min="5380" max="5380" width="8.140625" bestFit="1" customWidth="1"/>
    <col min="5381" max="5381" width="7.28515625" bestFit="1" customWidth="1"/>
    <col min="5382" max="5382" width="8.140625" bestFit="1" customWidth="1"/>
    <col min="5383" max="5383" width="10" bestFit="1" customWidth="1"/>
    <col min="5384" max="5386" width="8.140625" bestFit="1" customWidth="1"/>
    <col min="5387" max="5387" width="10" bestFit="1" customWidth="1"/>
    <col min="5388" max="5388" width="8.140625" bestFit="1" customWidth="1"/>
    <col min="5390" max="5390" width="9.85546875" bestFit="1" customWidth="1"/>
    <col min="5391" max="5391" width="10" bestFit="1" customWidth="1"/>
    <col min="5392" max="5392" width="8.140625" bestFit="1" customWidth="1"/>
    <col min="5395" max="5395" width="10" bestFit="1" customWidth="1"/>
    <col min="5396" max="5396" width="2.7109375" customWidth="1"/>
    <col min="5397" max="5397" width="0" hidden="1" customWidth="1"/>
    <col min="5399" max="5399" width="5" bestFit="1" customWidth="1"/>
    <col min="5633" max="5633" width="25.7109375" customWidth="1"/>
    <col min="5634" max="5634" width="2" bestFit="1" customWidth="1"/>
    <col min="5635" max="5635" width="38.7109375" bestFit="1" customWidth="1"/>
    <col min="5636" max="5636" width="8.140625" bestFit="1" customWidth="1"/>
    <col min="5637" max="5637" width="7.28515625" bestFit="1" customWidth="1"/>
    <col min="5638" max="5638" width="8.140625" bestFit="1" customWidth="1"/>
    <col min="5639" max="5639" width="10" bestFit="1" customWidth="1"/>
    <col min="5640" max="5642" width="8.140625" bestFit="1" customWidth="1"/>
    <col min="5643" max="5643" width="10" bestFit="1" customWidth="1"/>
    <col min="5644" max="5644" width="8.140625" bestFit="1" customWidth="1"/>
    <col min="5646" max="5646" width="9.85546875" bestFit="1" customWidth="1"/>
    <col min="5647" max="5647" width="10" bestFit="1" customWidth="1"/>
    <col min="5648" max="5648" width="8.140625" bestFit="1" customWidth="1"/>
    <col min="5651" max="5651" width="10" bestFit="1" customWidth="1"/>
    <col min="5652" max="5652" width="2.7109375" customWidth="1"/>
    <col min="5653" max="5653" width="0" hidden="1" customWidth="1"/>
    <col min="5655" max="5655" width="5" bestFit="1" customWidth="1"/>
    <col min="5889" max="5889" width="25.7109375" customWidth="1"/>
    <col min="5890" max="5890" width="2" bestFit="1" customWidth="1"/>
    <col min="5891" max="5891" width="38.7109375" bestFit="1" customWidth="1"/>
    <col min="5892" max="5892" width="8.140625" bestFit="1" customWidth="1"/>
    <col min="5893" max="5893" width="7.28515625" bestFit="1" customWidth="1"/>
    <col min="5894" max="5894" width="8.140625" bestFit="1" customWidth="1"/>
    <col min="5895" max="5895" width="10" bestFit="1" customWidth="1"/>
    <col min="5896" max="5898" width="8.140625" bestFit="1" customWidth="1"/>
    <col min="5899" max="5899" width="10" bestFit="1" customWidth="1"/>
    <col min="5900" max="5900" width="8.140625" bestFit="1" customWidth="1"/>
    <col min="5902" max="5902" width="9.85546875" bestFit="1" customWidth="1"/>
    <col min="5903" max="5903" width="10" bestFit="1" customWidth="1"/>
    <col min="5904" max="5904" width="8.140625" bestFit="1" customWidth="1"/>
    <col min="5907" max="5907" width="10" bestFit="1" customWidth="1"/>
    <col min="5908" max="5908" width="2.7109375" customWidth="1"/>
    <col min="5909" max="5909" width="0" hidden="1" customWidth="1"/>
    <col min="5911" max="5911" width="5" bestFit="1" customWidth="1"/>
    <col min="6145" max="6145" width="25.7109375" customWidth="1"/>
    <col min="6146" max="6146" width="2" bestFit="1" customWidth="1"/>
    <col min="6147" max="6147" width="38.7109375" bestFit="1" customWidth="1"/>
    <col min="6148" max="6148" width="8.140625" bestFit="1" customWidth="1"/>
    <col min="6149" max="6149" width="7.28515625" bestFit="1" customWidth="1"/>
    <col min="6150" max="6150" width="8.140625" bestFit="1" customWidth="1"/>
    <col min="6151" max="6151" width="10" bestFit="1" customWidth="1"/>
    <col min="6152" max="6154" width="8.140625" bestFit="1" customWidth="1"/>
    <col min="6155" max="6155" width="10" bestFit="1" customWidth="1"/>
    <col min="6156" max="6156" width="8.140625" bestFit="1" customWidth="1"/>
    <col min="6158" max="6158" width="9.85546875" bestFit="1" customWidth="1"/>
    <col min="6159" max="6159" width="10" bestFit="1" customWidth="1"/>
    <col min="6160" max="6160" width="8.140625" bestFit="1" customWidth="1"/>
    <col min="6163" max="6163" width="10" bestFit="1" customWidth="1"/>
    <col min="6164" max="6164" width="2.7109375" customWidth="1"/>
    <col min="6165" max="6165" width="0" hidden="1" customWidth="1"/>
    <col min="6167" max="6167" width="5" bestFit="1" customWidth="1"/>
    <col min="6401" max="6401" width="25.7109375" customWidth="1"/>
    <col min="6402" max="6402" width="2" bestFit="1" customWidth="1"/>
    <col min="6403" max="6403" width="38.7109375" bestFit="1" customWidth="1"/>
    <col min="6404" max="6404" width="8.140625" bestFit="1" customWidth="1"/>
    <col min="6405" max="6405" width="7.28515625" bestFit="1" customWidth="1"/>
    <col min="6406" max="6406" width="8.140625" bestFit="1" customWidth="1"/>
    <col min="6407" max="6407" width="10" bestFit="1" customWidth="1"/>
    <col min="6408" max="6410" width="8.140625" bestFit="1" customWidth="1"/>
    <col min="6411" max="6411" width="10" bestFit="1" customWidth="1"/>
    <col min="6412" max="6412" width="8.140625" bestFit="1" customWidth="1"/>
    <col min="6414" max="6414" width="9.85546875" bestFit="1" customWidth="1"/>
    <col min="6415" max="6415" width="10" bestFit="1" customWidth="1"/>
    <col min="6416" max="6416" width="8.140625" bestFit="1" customWidth="1"/>
    <col min="6419" max="6419" width="10" bestFit="1" customWidth="1"/>
    <col min="6420" max="6420" width="2.7109375" customWidth="1"/>
    <col min="6421" max="6421" width="0" hidden="1" customWidth="1"/>
    <col min="6423" max="6423" width="5" bestFit="1" customWidth="1"/>
    <col min="6657" max="6657" width="25.7109375" customWidth="1"/>
    <col min="6658" max="6658" width="2" bestFit="1" customWidth="1"/>
    <col min="6659" max="6659" width="38.7109375" bestFit="1" customWidth="1"/>
    <col min="6660" max="6660" width="8.140625" bestFit="1" customWidth="1"/>
    <col min="6661" max="6661" width="7.28515625" bestFit="1" customWidth="1"/>
    <col min="6662" max="6662" width="8.140625" bestFit="1" customWidth="1"/>
    <col min="6663" max="6663" width="10" bestFit="1" customWidth="1"/>
    <col min="6664" max="6666" width="8.140625" bestFit="1" customWidth="1"/>
    <col min="6667" max="6667" width="10" bestFit="1" customWidth="1"/>
    <col min="6668" max="6668" width="8.140625" bestFit="1" customWidth="1"/>
    <col min="6670" max="6670" width="9.85546875" bestFit="1" customWidth="1"/>
    <col min="6671" max="6671" width="10" bestFit="1" customWidth="1"/>
    <col min="6672" max="6672" width="8.140625" bestFit="1" customWidth="1"/>
    <col min="6675" max="6675" width="10" bestFit="1" customWidth="1"/>
    <col min="6676" max="6676" width="2.7109375" customWidth="1"/>
    <col min="6677" max="6677" width="0" hidden="1" customWidth="1"/>
    <col min="6679" max="6679" width="5" bestFit="1" customWidth="1"/>
    <col min="6913" max="6913" width="25.7109375" customWidth="1"/>
    <col min="6914" max="6914" width="2" bestFit="1" customWidth="1"/>
    <col min="6915" max="6915" width="38.7109375" bestFit="1" customWidth="1"/>
    <col min="6916" max="6916" width="8.140625" bestFit="1" customWidth="1"/>
    <col min="6917" max="6917" width="7.28515625" bestFit="1" customWidth="1"/>
    <col min="6918" max="6918" width="8.140625" bestFit="1" customWidth="1"/>
    <col min="6919" max="6919" width="10" bestFit="1" customWidth="1"/>
    <col min="6920" max="6922" width="8.140625" bestFit="1" customWidth="1"/>
    <col min="6923" max="6923" width="10" bestFit="1" customWidth="1"/>
    <col min="6924" max="6924" width="8.140625" bestFit="1" customWidth="1"/>
    <col min="6926" max="6926" width="9.85546875" bestFit="1" customWidth="1"/>
    <col min="6927" max="6927" width="10" bestFit="1" customWidth="1"/>
    <col min="6928" max="6928" width="8.140625" bestFit="1" customWidth="1"/>
    <col min="6931" max="6931" width="10" bestFit="1" customWidth="1"/>
    <col min="6932" max="6932" width="2.7109375" customWidth="1"/>
    <col min="6933" max="6933" width="0" hidden="1" customWidth="1"/>
    <col min="6935" max="6935" width="5" bestFit="1" customWidth="1"/>
    <col min="7169" max="7169" width="25.7109375" customWidth="1"/>
    <col min="7170" max="7170" width="2" bestFit="1" customWidth="1"/>
    <col min="7171" max="7171" width="38.7109375" bestFit="1" customWidth="1"/>
    <col min="7172" max="7172" width="8.140625" bestFit="1" customWidth="1"/>
    <col min="7173" max="7173" width="7.28515625" bestFit="1" customWidth="1"/>
    <col min="7174" max="7174" width="8.140625" bestFit="1" customWidth="1"/>
    <col min="7175" max="7175" width="10" bestFit="1" customWidth="1"/>
    <col min="7176" max="7178" width="8.140625" bestFit="1" customWidth="1"/>
    <col min="7179" max="7179" width="10" bestFit="1" customWidth="1"/>
    <col min="7180" max="7180" width="8.140625" bestFit="1" customWidth="1"/>
    <col min="7182" max="7182" width="9.85546875" bestFit="1" customWidth="1"/>
    <col min="7183" max="7183" width="10" bestFit="1" customWidth="1"/>
    <col min="7184" max="7184" width="8.140625" bestFit="1" customWidth="1"/>
    <col min="7187" max="7187" width="10" bestFit="1" customWidth="1"/>
    <col min="7188" max="7188" width="2.7109375" customWidth="1"/>
    <col min="7189" max="7189" width="0" hidden="1" customWidth="1"/>
    <col min="7191" max="7191" width="5" bestFit="1" customWidth="1"/>
    <col min="7425" max="7425" width="25.7109375" customWidth="1"/>
    <col min="7426" max="7426" width="2" bestFit="1" customWidth="1"/>
    <col min="7427" max="7427" width="38.7109375" bestFit="1" customWidth="1"/>
    <col min="7428" max="7428" width="8.140625" bestFit="1" customWidth="1"/>
    <col min="7429" max="7429" width="7.28515625" bestFit="1" customWidth="1"/>
    <col min="7430" max="7430" width="8.140625" bestFit="1" customWidth="1"/>
    <col min="7431" max="7431" width="10" bestFit="1" customWidth="1"/>
    <col min="7432" max="7434" width="8.140625" bestFit="1" customWidth="1"/>
    <col min="7435" max="7435" width="10" bestFit="1" customWidth="1"/>
    <col min="7436" max="7436" width="8.140625" bestFit="1" customWidth="1"/>
    <col min="7438" max="7438" width="9.85546875" bestFit="1" customWidth="1"/>
    <col min="7439" max="7439" width="10" bestFit="1" customWidth="1"/>
    <col min="7440" max="7440" width="8.140625" bestFit="1" customWidth="1"/>
    <col min="7443" max="7443" width="10" bestFit="1" customWidth="1"/>
    <col min="7444" max="7444" width="2.7109375" customWidth="1"/>
    <col min="7445" max="7445" width="0" hidden="1" customWidth="1"/>
    <col min="7447" max="7447" width="5" bestFit="1" customWidth="1"/>
    <col min="7681" max="7681" width="25.7109375" customWidth="1"/>
    <col min="7682" max="7682" width="2" bestFit="1" customWidth="1"/>
    <col min="7683" max="7683" width="38.7109375" bestFit="1" customWidth="1"/>
    <col min="7684" max="7684" width="8.140625" bestFit="1" customWidth="1"/>
    <col min="7685" max="7685" width="7.28515625" bestFit="1" customWidth="1"/>
    <col min="7686" max="7686" width="8.140625" bestFit="1" customWidth="1"/>
    <col min="7687" max="7687" width="10" bestFit="1" customWidth="1"/>
    <col min="7688" max="7690" width="8.140625" bestFit="1" customWidth="1"/>
    <col min="7691" max="7691" width="10" bestFit="1" customWidth="1"/>
    <col min="7692" max="7692" width="8.140625" bestFit="1" customWidth="1"/>
    <col min="7694" max="7694" width="9.85546875" bestFit="1" customWidth="1"/>
    <col min="7695" max="7695" width="10" bestFit="1" customWidth="1"/>
    <col min="7696" max="7696" width="8.140625" bestFit="1" customWidth="1"/>
    <col min="7699" max="7699" width="10" bestFit="1" customWidth="1"/>
    <col min="7700" max="7700" width="2.7109375" customWidth="1"/>
    <col min="7701" max="7701" width="0" hidden="1" customWidth="1"/>
    <col min="7703" max="7703" width="5" bestFit="1" customWidth="1"/>
    <col min="7937" max="7937" width="25.7109375" customWidth="1"/>
    <col min="7938" max="7938" width="2" bestFit="1" customWidth="1"/>
    <col min="7939" max="7939" width="38.7109375" bestFit="1" customWidth="1"/>
    <col min="7940" max="7940" width="8.140625" bestFit="1" customWidth="1"/>
    <col min="7941" max="7941" width="7.28515625" bestFit="1" customWidth="1"/>
    <col min="7942" max="7942" width="8.140625" bestFit="1" customWidth="1"/>
    <col min="7943" max="7943" width="10" bestFit="1" customWidth="1"/>
    <col min="7944" max="7946" width="8.140625" bestFit="1" customWidth="1"/>
    <col min="7947" max="7947" width="10" bestFit="1" customWidth="1"/>
    <col min="7948" max="7948" width="8.140625" bestFit="1" customWidth="1"/>
    <col min="7950" max="7950" width="9.85546875" bestFit="1" customWidth="1"/>
    <col min="7951" max="7951" width="10" bestFit="1" customWidth="1"/>
    <col min="7952" max="7952" width="8.140625" bestFit="1" customWidth="1"/>
    <col min="7955" max="7955" width="10" bestFit="1" customWidth="1"/>
    <col min="7956" max="7956" width="2.7109375" customWidth="1"/>
    <col min="7957" max="7957" width="0" hidden="1" customWidth="1"/>
    <col min="7959" max="7959" width="5" bestFit="1" customWidth="1"/>
    <col min="8193" max="8193" width="25.7109375" customWidth="1"/>
    <col min="8194" max="8194" width="2" bestFit="1" customWidth="1"/>
    <col min="8195" max="8195" width="38.7109375" bestFit="1" customWidth="1"/>
    <col min="8196" max="8196" width="8.140625" bestFit="1" customWidth="1"/>
    <col min="8197" max="8197" width="7.28515625" bestFit="1" customWidth="1"/>
    <col min="8198" max="8198" width="8.140625" bestFit="1" customWidth="1"/>
    <col min="8199" max="8199" width="10" bestFit="1" customWidth="1"/>
    <col min="8200" max="8202" width="8.140625" bestFit="1" customWidth="1"/>
    <col min="8203" max="8203" width="10" bestFit="1" customWidth="1"/>
    <col min="8204" max="8204" width="8.140625" bestFit="1" customWidth="1"/>
    <col min="8206" max="8206" width="9.85546875" bestFit="1" customWidth="1"/>
    <col min="8207" max="8207" width="10" bestFit="1" customWidth="1"/>
    <col min="8208" max="8208" width="8.140625" bestFit="1" customWidth="1"/>
    <col min="8211" max="8211" width="10" bestFit="1" customWidth="1"/>
    <col min="8212" max="8212" width="2.7109375" customWidth="1"/>
    <col min="8213" max="8213" width="0" hidden="1" customWidth="1"/>
    <col min="8215" max="8215" width="5" bestFit="1" customWidth="1"/>
    <col min="8449" max="8449" width="25.7109375" customWidth="1"/>
    <col min="8450" max="8450" width="2" bestFit="1" customWidth="1"/>
    <col min="8451" max="8451" width="38.7109375" bestFit="1" customWidth="1"/>
    <col min="8452" max="8452" width="8.140625" bestFit="1" customWidth="1"/>
    <col min="8453" max="8453" width="7.28515625" bestFit="1" customWidth="1"/>
    <col min="8454" max="8454" width="8.140625" bestFit="1" customWidth="1"/>
    <col min="8455" max="8455" width="10" bestFit="1" customWidth="1"/>
    <col min="8456" max="8458" width="8.140625" bestFit="1" customWidth="1"/>
    <col min="8459" max="8459" width="10" bestFit="1" customWidth="1"/>
    <col min="8460" max="8460" width="8.140625" bestFit="1" customWidth="1"/>
    <col min="8462" max="8462" width="9.85546875" bestFit="1" customWidth="1"/>
    <col min="8463" max="8463" width="10" bestFit="1" customWidth="1"/>
    <col min="8464" max="8464" width="8.140625" bestFit="1" customWidth="1"/>
    <col min="8467" max="8467" width="10" bestFit="1" customWidth="1"/>
    <col min="8468" max="8468" width="2.7109375" customWidth="1"/>
    <col min="8469" max="8469" width="0" hidden="1" customWidth="1"/>
    <col min="8471" max="8471" width="5" bestFit="1" customWidth="1"/>
    <col min="8705" max="8705" width="25.7109375" customWidth="1"/>
    <col min="8706" max="8706" width="2" bestFit="1" customWidth="1"/>
    <col min="8707" max="8707" width="38.7109375" bestFit="1" customWidth="1"/>
    <col min="8708" max="8708" width="8.140625" bestFit="1" customWidth="1"/>
    <col min="8709" max="8709" width="7.28515625" bestFit="1" customWidth="1"/>
    <col min="8710" max="8710" width="8.140625" bestFit="1" customWidth="1"/>
    <col min="8711" max="8711" width="10" bestFit="1" customWidth="1"/>
    <col min="8712" max="8714" width="8.140625" bestFit="1" customWidth="1"/>
    <col min="8715" max="8715" width="10" bestFit="1" customWidth="1"/>
    <col min="8716" max="8716" width="8.140625" bestFit="1" customWidth="1"/>
    <col min="8718" max="8718" width="9.85546875" bestFit="1" customWidth="1"/>
    <col min="8719" max="8719" width="10" bestFit="1" customWidth="1"/>
    <col min="8720" max="8720" width="8.140625" bestFit="1" customWidth="1"/>
    <col min="8723" max="8723" width="10" bestFit="1" customWidth="1"/>
    <col min="8724" max="8724" width="2.7109375" customWidth="1"/>
    <col min="8725" max="8725" width="0" hidden="1" customWidth="1"/>
    <col min="8727" max="8727" width="5" bestFit="1" customWidth="1"/>
    <col min="8961" max="8961" width="25.7109375" customWidth="1"/>
    <col min="8962" max="8962" width="2" bestFit="1" customWidth="1"/>
    <col min="8963" max="8963" width="38.7109375" bestFit="1" customWidth="1"/>
    <col min="8964" max="8964" width="8.140625" bestFit="1" customWidth="1"/>
    <col min="8965" max="8965" width="7.28515625" bestFit="1" customWidth="1"/>
    <col min="8966" max="8966" width="8.140625" bestFit="1" customWidth="1"/>
    <col min="8967" max="8967" width="10" bestFit="1" customWidth="1"/>
    <col min="8968" max="8970" width="8.140625" bestFit="1" customWidth="1"/>
    <col min="8971" max="8971" width="10" bestFit="1" customWidth="1"/>
    <col min="8972" max="8972" width="8.140625" bestFit="1" customWidth="1"/>
    <col min="8974" max="8974" width="9.85546875" bestFit="1" customWidth="1"/>
    <col min="8975" max="8975" width="10" bestFit="1" customWidth="1"/>
    <col min="8976" max="8976" width="8.140625" bestFit="1" customWidth="1"/>
    <col min="8979" max="8979" width="10" bestFit="1" customWidth="1"/>
    <col min="8980" max="8980" width="2.7109375" customWidth="1"/>
    <col min="8981" max="8981" width="0" hidden="1" customWidth="1"/>
    <col min="8983" max="8983" width="5" bestFit="1" customWidth="1"/>
    <col min="9217" max="9217" width="25.7109375" customWidth="1"/>
    <col min="9218" max="9218" width="2" bestFit="1" customWidth="1"/>
    <col min="9219" max="9219" width="38.7109375" bestFit="1" customWidth="1"/>
    <col min="9220" max="9220" width="8.140625" bestFit="1" customWidth="1"/>
    <col min="9221" max="9221" width="7.28515625" bestFit="1" customWidth="1"/>
    <col min="9222" max="9222" width="8.140625" bestFit="1" customWidth="1"/>
    <col min="9223" max="9223" width="10" bestFit="1" customWidth="1"/>
    <col min="9224" max="9226" width="8.140625" bestFit="1" customWidth="1"/>
    <col min="9227" max="9227" width="10" bestFit="1" customWidth="1"/>
    <col min="9228" max="9228" width="8.140625" bestFit="1" customWidth="1"/>
    <col min="9230" max="9230" width="9.85546875" bestFit="1" customWidth="1"/>
    <col min="9231" max="9231" width="10" bestFit="1" customWidth="1"/>
    <col min="9232" max="9232" width="8.140625" bestFit="1" customWidth="1"/>
    <col min="9235" max="9235" width="10" bestFit="1" customWidth="1"/>
    <col min="9236" max="9236" width="2.7109375" customWidth="1"/>
    <col min="9237" max="9237" width="0" hidden="1" customWidth="1"/>
    <col min="9239" max="9239" width="5" bestFit="1" customWidth="1"/>
    <col min="9473" max="9473" width="25.7109375" customWidth="1"/>
    <col min="9474" max="9474" width="2" bestFit="1" customWidth="1"/>
    <col min="9475" max="9475" width="38.7109375" bestFit="1" customWidth="1"/>
    <col min="9476" max="9476" width="8.140625" bestFit="1" customWidth="1"/>
    <col min="9477" max="9477" width="7.28515625" bestFit="1" customWidth="1"/>
    <col min="9478" max="9478" width="8.140625" bestFit="1" customWidth="1"/>
    <col min="9479" max="9479" width="10" bestFit="1" customWidth="1"/>
    <col min="9480" max="9482" width="8.140625" bestFit="1" customWidth="1"/>
    <col min="9483" max="9483" width="10" bestFit="1" customWidth="1"/>
    <col min="9484" max="9484" width="8.140625" bestFit="1" customWidth="1"/>
    <col min="9486" max="9486" width="9.85546875" bestFit="1" customWidth="1"/>
    <col min="9487" max="9487" width="10" bestFit="1" customWidth="1"/>
    <col min="9488" max="9488" width="8.140625" bestFit="1" customWidth="1"/>
    <col min="9491" max="9491" width="10" bestFit="1" customWidth="1"/>
    <col min="9492" max="9492" width="2.7109375" customWidth="1"/>
    <col min="9493" max="9493" width="0" hidden="1" customWidth="1"/>
    <col min="9495" max="9495" width="5" bestFit="1" customWidth="1"/>
    <col min="9729" max="9729" width="25.7109375" customWidth="1"/>
    <col min="9730" max="9730" width="2" bestFit="1" customWidth="1"/>
    <col min="9731" max="9731" width="38.7109375" bestFit="1" customWidth="1"/>
    <col min="9732" max="9732" width="8.140625" bestFit="1" customWidth="1"/>
    <col min="9733" max="9733" width="7.28515625" bestFit="1" customWidth="1"/>
    <col min="9734" max="9734" width="8.140625" bestFit="1" customWidth="1"/>
    <col min="9735" max="9735" width="10" bestFit="1" customWidth="1"/>
    <col min="9736" max="9738" width="8.140625" bestFit="1" customWidth="1"/>
    <col min="9739" max="9739" width="10" bestFit="1" customWidth="1"/>
    <col min="9740" max="9740" width="8.140625" bestFit="1" customWidth="1"/>
    <col min="9742" max="9742" width="9.85546875" bestFit="1" customWidth="1"/>
    <col min="9743" max="9743" width="10" bestFit="1" customWidth="1"/>
    <col min="9744" max="9744" width="8.140625" bestFit="1" customWidth="1"/>
    <col min="9747" max="9747" width="10" bestFit="1" customWidth="1"/>
    <col min="9748" max="9748" width="2.7109375" customWidth="1"/>
    <col min="9749" max="9749" width="0" hidden="1" customWidth="1"/>
    <col min="9751" max="9751" width="5" bestFit="1" customWidth="1"/>
    <col min="9985" max="9985" width="25.7109375" customWidth="1"/>
    <col min="9986" max="9986" width="2" bestFit="1" customWidth="1"/>
    <col min="9987" max="9987" width="38.7109375" bestFit="1" customWidth="1"/>
    <col min="9988" max="9988" width="8.140625" bestFit="1" customWidth="1"/>
    <col min="9989" max="9989" width="7.28515625" bestFit="1" customWidth="1"/>
    <col min="9990" max="9990" width="8.140625" bestFit="1" customWidth="1"/>
    <col min="9991" max="9991" width="10" bestFit="1" customWidth="1"/>
    <col min="9992" max="9994" width="8.140625" bestFit="1" customWidth="1"/>
    <col min="9995" max="9995" width="10" bestFit="1" customWidth="1"/>
    <col min="9996" max="9996" width="8.140625" bestFit="1" customWidth="1"/>
    <col min="9998" max="9998" width="9.85546875" bestFit="1" customWidth="1"/>
    <col min="9999" max="9999" width="10" bestFit="1" customWidth="1"/>
    <col min="10000" max="10000" width="8.140625" bestFit="1" customWidth="1"/>
    <col min="10003" max="10003" width="10" bestFit="1" customWidth="1"/>
    <col min="10004" max="10004" width="2.7109375" customWidth="1"/>
    <col min="10005" max="10005" width="0" hidden="1" customWidth="1"/>
    <col min="10007" max="10007" width="5" bestFit="1" customWidth="1"/>
    <col min="10241" max="10241" width="25.7109375" customWidth="1"/>
    <col min="10242" max="10242" width="2" bestFit="1" customWidth="1"/>
    <col min="10243" max="10243" width="38.7109375" bestFit="1" customWidth="1"/>
    <col min="10244" max="10244" width="8.140625" bestFit="1" customWidth="1"/>
    <col min="10245" max="10245" width="7.28515625" bestFit="1" customWidth="1"/>
    <col min="10246" max="10246" width="8.140625" bestFit="1" customWidth="1"/>
    <col min="10247" max="10247" width="10" bestFit="1" customWidth="1"/>
    <col min="10248" max="10250" width="8.140625" bestFit="1" customWidth="1"/>
    <col min="10251" max="10251" width="10" bestFit="1" customWidth="1"/>
    <col min="10252" max="10252" width="8.140625" bestFit="1" customWidth="1"/>
    <col min="10254" max="10254" width="9.85546875" bestFit="1" customWidth="1"/>
    <col min="10255" max="10255" width="10" bestFit="1" customWidth="1"/>
    <col min="10256" max="10256" width="8.140625" bestFit="1" customWidth="1"/>
    <col min="10259" max="10259" width="10" bestFit="1" customWidth="1"/>
    <col min="10260" max="10260" width="2.7109375" customWidth="1"/>
    <col min="10261" max="10261" width="0" hidden="1" customWidth="1"/>
    <col min="10263" max="10263" width="5" bestFit="1" customWidth="1"/>
    <col min="10497" max="10497" width="25.7109375" customWidth="1"/>
    <col min="10498" max="10498" width="2" bestFit="1" customWidth="1"/>
    <col min="10499" max="10499" width="38.7109375" bestFit="1" customWidth="1"/>
    <col min="10500" max="10500" width="8.140625" bestFit="1" customWidth="1"/>
    <col min="10501" max="10501" width="7.28515625" bestFit="1" customWidth="1"/>
    <col min="10502" max="10502" width="8.140625" bestFit="1" customWidth="1"/>
    <col min="10503" max="10503" width="10" bestFit="1" customWidth="1"/>
    <col min="10504" max="10506" width="8.140625" bestFit="1" customWidth="1"/>
    <col min="10507" max="10507" width="10" bestFit="1" customWidth="1"/>
    <col min="10508" max="10508" width="8.140625" bestFit="1" customWidth="1"/>
    <col min="10510" max="10510" width="9.85546875" bestFit="1" customWidth="1"/>
    <col min="10511" max="10511" width="10" bestFit="1" customWidth="1"/>
    <col min="10512" max="10512" width="8.140625" bestFit="1" customWidth="1"/>
    <col min="10515" max="10515" width="10" bestFit="1" customWidth="1"/>
    <col min="10516" max="10516" width="2.7109375" customWidth="1"/>
    <col min="10517" max="10517" width="0" hidden="1" customWidth="1"/>
    <col min="10519" max="10519" width="5" bestFit="1" customWidth="1"/>
    <col min="10753" max="10753" width="25.7109375" customWidth="1"/>
    <col min="10754" max="10754" width="2" bestFit="1" customWidth="1"/>
    <col min="10755" max="10755" width="38.7109375" bestFit="1" customWidth="1"/>
    <col min="10756" max="10756" width="8.140625" bestFit="1" customWidth="1"/>
    <col min="10757" max="10757" width="7.28515625" bestFit="1" customWidth="1"/>
    <col min="10758" max="10758" width="8.140625" bestFit="1" customWidth="1"/>
    <col min="10759" max="10759" width="10" bestFit="1" customWidth="1"/>
    <col min="10760" max="10762" width="8.140625" bestFit="1" customWidth="1"/>
    <col min="10763" max="10763" width="10" bestFit="1" customWidth="1"/>
    <col min="10764" max="10764" width="8.140625" bestFit="1" customWidth="1"/>
    <col min="10766" max="10766" width="9.85546875" bestFit="1" customWidth="1"/>
    <col min="10767" max="10767" width="10" bestFit="1" customWidth="1"/>
    <col min="10768" max="10768" width="8.140625" bestFit="1" customWidth="1"/>
    <col min="10771" max="10771" width="10" bestFit="1" customWidth="1"/>
    <col min="10772" max="10772" width="2.7109375" customWidth="1"/>
    <col min="10773" max="10773" width="0" hidden="1" customWidth="1"/>
    <col min="10775" max="10775" width="5" bestFit="1" customWidth="1"/>
    <col min="11009" max="11009" width="25.7109375" customWidth="1"/>
    <col min="11010" max="11010" width="2" bestFit="1" customWidth="1"/>
    <col min="11011" max="11011" width="38.7109375" bestFit="1" customWidth="1"/>
    <col min="11012" max="11012" width="8.140625" bestFit="1" customWidth="1"/>
    <col min="11013" max="11013" width="7.28515625" bestFit="1" customWidth="1"/>
    <col min="11014" max="11014" width="8.140625" bestFit="1" customWidth="1"/>
    <col min="11015" max="11015" width="10" bestFit="1" customWidth="1"/>
    <col min="11016" max="11018" width="8.140625" bestFit="1" customWidth="1"/>
    <col min="11019" max="11019" width="10" bestFit="1" customWidth="1"/>
    <col min="11020" max="11020" width="8.140625" bestFit="1" customWidth="1"/>
    <col min="11022" max="11022" width="9.85546875" bestFit="1" customWidth="1"/>
    <col min="11023" max="11023" width="10" bestFit="1" customWidth="1"/>
    <col min="11024" max="11024" width="8.140625" bestFit="1" customWidth="1"/>
    <col min="11027" max="11027" width="10" bestFit="1" customWidth="1"/>
    <col min="11028" max="11028" width="2.7109375" customWidth="1"/>
    <col min="11029" max="11029" width="0" hidden="1" customWidth="1"/>
    <col min="11031" max="11031" width="5" bestFit="1" customWidth="1"/>
    <col min="11265" max="11265" width="25.7109375" customWidth="1"/>
    <col min="11266" max="11266" width="2" bestFit="1" customWidth="1"/>
    <col min="11267" max="11267" width="38.7109375" bestFit="1" customWidth="1"/>
    <col min="11268" max="11268" width="8.140625" bestFit="1" customWidth="1"/>
    <col min="11269" max="11269" width="7.28515625" bestFit="1" customWidth="1"/>
    <col min="11270" max="11270" width="8.140625" bestFit="1" customWidth="1"/>
    <col min="11271" max="11271" width="10" bestFit="1" customWidth="1"/>
    <col min="11272" max="11274" width="8.140625" bestFit="1" customWidth="1"/>
    <col min="11275" max="11275" width="10" bestFit="1" customWidth="1"/>
    <col min="11276" max="11276" width="8.140625" bestFit="1" customWidth="1"/>
    <col min="11278" max="11278" width="9.85546875" bestFit="1" customWidth="1"/>
    <col min="11279" max="11279" width="10" bestFit="1" customWidth="1"/>
    <col min="11280" max="11280" width="8.140625" bestFit="1" customWidth="1"/>
    <col min="11283" max="11283" width="10" bestFit="1" customWidth="1"/>
    <col min="11284" max="11284" width="2.7109375" customWidth="1"/>
    <col min="11285" max="11285" width="0" hidden="1" customWidth="1"/>
    <col min="11287" max="11287" width="5" bestFit="1" customWidth="1"/>
    <col min="11521" max="11521" width="25.7109375" customWidth="1"/>
    <col min="11522" max="11522" width="2" bestFit="1" customWidth="1"/>
    <col min="11523" max="11523" width="38.7109375" bestFit="1" customWidth="1"/>
    <col min="11524" max="11524" width="8.140625" bestFit="1" customWidth="1"/>
    <col min="11525" max="11525" width="7.28515625" bestFit="1" customWidth="1"/>
    <col min="11526" max="11526" width="8.140625" bestFit="1" customWidth="1"/>
    <col min="11527" max="11527" width="10" bestFit="1" customWidth="1"/>
    <col min="11528" max="11530" width="8.140625" bestFit="1" customWidth="1"/>
    <col min="11531" max="11531" width="10" bestFit="1" customWidth="1"/>
    <col min="11532" max="11532" width="8.140625" bestFit="1" customWidth="1"/>
    <col min="11534" max="11534" width="9.85546875" bestFit="1" customWidth="1"/>
    <col min="11535" max="11535" width="10" bestFit="1" customWidth="1"/>
    <col min="11536" max="11536" width="8.140625" bestFit="1" customWidth="1"/>
    <col min="11539" max="11539" width="10" bestFit="1" customWidth="1"/>
    <col min="11540" max="11540" width="2.7109375" customWidth="1"/>
    <col min="11541" max="11541" width="0" hidden="1" customWidth="1"/>
    <col min="11543" max="11543" width="5" bestFit="1" customWidth="1"/>
    <col min="11777" max="11777" width="25.7109375" customWidth="1"/>
    <col min="11778" max="11778" width="2" bestFit="1" customWidth="1"/>
    <col min="11779" max="11779" width="38.7109375" bestFit="1" customWidth="1"/>
    <col min="11780" max="11780" width="8.140625" bestFit="1" customWidth="1"/>
    <col min="11781" max="11781" width="7.28515625" bestFit="1" customWidth="1"/>
    <col min="11782" max="11782" width="8.140625" bestFit="1" customWidth="1"/>
    <col min="11783" max="11783" width="10" bestFit="1" customWidth="1"/>
    <col min="11784" max="11786" width="8.140625" bestFit="1" customWidth="1"/>
    <col min="11787" max="11787" width="10" bestFit="1" customWidth="1"/>
    <col min="11788" max="11788" width="8.140625" bestFit="1" customWidth="1"/>
    <col min="11790" max="11790" width="9.85546875" bestFit="1" customWidth="1"/>
    <col min="11791" max="11791" width="10" bestFit="1" customWidth="1"/>
    <col min="11792" max="11792" width="8.140625" bestFit="1" customWidth="1"/>
    <col min="11795" max="11795" width="10" bestFit="1" customWidth="1"/>
    <col min="11796" max="11796" width="2.7109375" customWidth="1"/>
    <col min="11797" max="11797" width="0" hidden="1" customWidth="1"/>
    <col min="11799" max="11799" width="5" bestFit="1" customWidth="1"/>
    <col min="12033" max="12033" width="25.7109375" customWidth="1"/>
    <col min="12034" max="12034" width="2" bestFit="1" customWidth="1"/>
    <col min="12035" max="12035" width="38.7109375" bestFit="1" customWidth="1"/>
    <col min="12036" max="12036" width="8.140625" bestFit="1" customWidth="1"/>
    <col min="12037" max="12037" width="7.28515625" bestFit="1" customWidth="1"/>
    <col min="12038" max="12038" width="8.140625" bestFit="1" customWidth="1"/>
    <col min="12039" max="12039" width="10" bestFit="1" customWidth="1"/>
    <col min="12040" max="12042" width="8.140625" bestFit="1" customWidth="1"/>
    <col min="12043" max="12043" width="10" bestFit="1" customWidth="1"/>
    <col min="12044" max="12044" width="8.140625" bestFit="1" customWidth="1"/>
    <col min="12046" max="12046" width="9.85546875" bestFit="1" customWidth="1"/>
    <col min="12047" max="12047" width="10" bestFit="1" customWidth="1"/>
    <col min="12048" max="12048" width="8.140625" bestFit="1" customWidth="1"/>
    <col min="12051" max="12051" width="10" bestFit="1" customWidth="1"/>
    <col min="12052" max="12052" width="2.7109375" customWidth="1"/>
    <col min="12053" max="12053" width="0" hidden="1" customWidth="1"/>
    <col min="12055" max="12055" width="5" bestFit="1" customWidth="1"/>
    <col min="12289" max="12289" width="25.7109375" customWidth="1"/>
    <col min="12290" max="12290" width="2" bestFit="1" customWidth="1"/>
    <col min="12291" max="12291" width="38.7109375" bestFit="1" customWidth="1"/>
    <col min="12292" max="12292" width="8.140625" bestFit="1" customWidth="1"/>
    <col min="12293" max="12293" width="7.28515625" bestFit="1" customWidth="1"/>
    <col min="12294" max="12294" width="8.140625" bestFit="1" customWidth="1"/>
    <col min="12295" max="12295" width="10" bestFit="1" customWidth="1"/>
    <col min="12296" max="12298" width="8.140625" bestFit="1" customWidth="1"/>
    <col min="12299" max="12299" width="10" bestFit="1" customWidth="1"/>
    <col min="12300" max="12300" width="8.140625" bestFit="1" customWidth="1"/>
    <col min="12302" max="12302" width="9.85546875" bestFit="1" customWidth="1"/>
    <col min="12303" max="12303" width="10" bestFit="1" customWidth="1"/>
    <col min="12304" max="12304" width="8.140625" bestFit="1" customWidth="1"/>
    <col min="12307" max="12307" width="10" bestFit="1" customWidth="1"/>
    <col min="12308" max="12308" width="2.7109375" customWidth="1"/>
    <col min="12309" max="12309" width="0" hidden="1" customWidth="1"/>
    <col min="12311" max="12311" width="5" bestFit="1" customWidth="1"/>
    <col min="12545" max="12545" width="25.7109375" customWidth="1"/>
    <col min="12546" max="12546" width="2" bestFit="1" customWidth="1"/>
    <col min="12547" max="12547" width="38.7109375" bestFit="1" customWidth="1"/>
    <col min="12548" max="12548" width="8.140625" bestFit="1" customWidth="1"/>
    <col min="12549" max="12549" width="7.28515625" bestFit="1" customWidth="1"/>
    <col min="12550" max="12550" width="8.140625" bestFit="1" customWidth="1"/>
    <col min="12551" max="12551" width="10" bestFit="1" customWidth="1"/>
    <col min="12552" max="12554" width="8.140625" bestFit="1" customWidth="1"/>
    <col min="12555" max="12555" width="10" bestFit="1" customWidth="1"/>
    <col min="12556" max="12556" width="8.140625" bestFit="1" customWidth="1"/>
    <col min="12558" max="12558" width="9.85546875" bestFit="1" customWidth="1"/>
    <col min="12559" max="12559" width="10" bestFit="1" customWidth="1"/>
    <col min="12560" max="12560" width="8.140625" bestFit="1" customWidth="1"/>
    <col min="12563" max="12563" width="10" bestFit="1" customWidth="1"/>
    <col min="12564" max="12564" width="2.7109375" customWidth="1"/>
    <col min="12565" max="12565" width="0" hidden="1" customWidth="1"/>
    <col min="12567" max="12567" width="5" bestFit="1" customWidth="1"/>
    <col min="12801" max="12801" width="25.7109375" customWidth="1"/>
    <col min="12802" max="12802" width="2" bestFit="1" customWidth="1"/>
    <col min="12803" max="12803" width="38.7109375" bestFit="1" customWidth="1"/>
    <col min="12804" max="12804" width="8.140625" bestFit="1" customWidth="1"/>
    <col min="12805" max="12805" width="7.28515625" bestFit="1" customWidth="1"/>
    <col min="12806" max="12806" width="8.140625" bestFit="1" customWidth="1"/>
    <col min="12807" max="12807" width="10" bestFit="1" customWidth="1"/>
    <col min="12808" max="12810" width="8.140625" bestFit="1" customWidth="1"/>
    <col min="12811" max="12811" width="10" bestFit="1" customWidth="1"/>
    <col min="12812" max="12812" width="8.140625" bestFit="1" customWidth="1"/>
    <col min="12814" max="12814" width="9.85546875" bestFit="1" customWidth="1"/>
    <col min="12815" max="12815" width="10" bestFit="1" customWidth="1"/>
    <col min="12816" max="12816" width="8.140625" bestFit="1" customWidth="1"/>
    <col min="12819" max="12819" width="10" bestFit="1" customWidth="1"/>
    <col min="12820" max="12820" width="2.7109375" customWidth="1"/>
    <col min="12821" max="12821" width="0" hidden="1" customWidth="1"/>
    <col min="12823" max="12823" width="5" bestFit="1" customWidth="1"/>
    <col min="13057" max="13057" width="25.7109375" customWidth="1"/>
    <col min="13058" max="13058" width="2" bestFit="1" customWidth="1"/>
    <col min="13059" max="13059" width="38.7109375" bestFit="1" customWidth="1"/>
    <col min="13060" max="13060" width="8.140625" bestFit="1" customWidth="1"/>
    <col min="13061" max="13061" width="7.28515625" bestFit="1" customWidth="1"/>
    <col min="13062" max="13062" width="8.140625" bestFit="1" customWidth="1"/>
    <col min="13063" max="13063" width="10" bestFit="1" customWidth="1"/>
    <col min="13064" max="13066" width="8.140625" bestFit="1" customWidth="1"/>
    <col min="13067" max="13067" width="10" bestFit="1" customWidth="1"/>
    <col min="13068" max="13068" width="8.140625" bestFit="1" customWidth="1"/>
    <col min="13070" max="13070" width="9.85546875" bestFit="1" customWidth="1"/>
    <col min="13071" max="13071" width="10" bestFit="1" customWidth="1"/>
    <col min="13072" max="13072" width="8.140625" bestFit="1" customWidth="1"/>
    <col min="13075" max="13075" width="10" bestFit="1" customWidth="1"/>
    <col min="13076" max="13076" width="2.7109375" customWidth="1"/>
    <col min="13077" max="13077" width="0" hidden="1" customWidth="1"/>
    <col min="13079" max="13079" width="5" bestFit="1" customWidth="1"/>
    <col min="13313" max="13313" width="25.7109375" customWidth="1"/>
    <col min="13314" max="13314" width="2" bestFit="1" customWidth="1"/>
    <col min="13315" max="13315" width="38.7109375" bestFit="1" customWidth="1"/>
    <col min="13316" max="13316" width="8.140625" bestFit="1" customWidth="1"/>
    <col min="13317" max="13317" width="7.28515625" bestFit="1" customWidth="1"/>
    <col min="13318" max="13318" width="8.140625" bestFit="1" customWidth="1"/>
    <col min="13319" max="13319" width="10" bestFit="1" customWidth="1"/>
    <col min="13320" max="13322" width="8.140625" bestFit="1" customWidth="1"/>
    <col min="13323" max="13323" width="10" bestFit="1" customWidth="1"/>
    <col min="13324" max="13324" width="8.140625" bestFit="1" customWidth="1"/>
    <col min="13326" max="13326" width="9.85546875" bestFit="1" customWidth="1"/>
    <col min="13327" max="13327" width="10" bestFit="1" customWidth="1"/>
    <col min="13328" max="13328" width="8.140625" bestFit="1" customWidth="1"/>
    <col min="13331" max="13331" width="10" bestFit="1" customWidth="1"/>
    <col min="13332" max="13332" width="2.7109375" customWidth="1"/>
    <col min="13333" max="13333" width="0" hidden="1" customWidth="1"/>
    <col min="13335" max="13335" width="5" bestFit="1" customWidth="1"/>
    <col min="13569" max="13569" width="25.7109375" customWidth="1"/>
    <col min="13570" max="13570" width="2" bestFit="1" customWidth="1"/>
    <col min="13571" max="13571" width="38.7109375" bestFit="1" customWidth="1"/>
    <col min="13572" max="13572" width="8.140625" bestFit="1" customWidth="1"/>
    <col min="13573" max="13573" width="7.28515625" bestFit="1" customWidth="1"/>
    <col min="13574" max="13574" width="8.140625" bestFit="1" customWidth="1"/>
    <col min="13575" max="13575" width="10" bestFit="1" customWidth="1"/>
    <col min="13576" max="13578" width="8.140625" bestFit="1" customWidth="1"/>
    <col min="13579" max="13579" width="10" bestFit="1" customWidth="1"/>
    <col min="13580" max="13580" width="8.140625" bestFit="1" customWidth="1"/>
    <col min="13582" max="13582" width="9.85546875" bestFit="1" customWidth="1"/>
    <col min="13583" max="13583" width="10" bestFit="1" customWidth="1"/>
    <col min="13584" max="13584" width="8.140625" bestFit="1" customWidth="1"/>
    <col min="13587" max="13587" width="10" bestFit="1" customWidth="1"/>
    <col min="13588" max="13588" width="2.7109375" customWidth="1"/>
    <col min="13589" max="13589" width="0" hidden="1" customWidth="1"/>
    <col min="13591" max="13591" width="5" bestFit="1" customWidth="1"/>
    <col min="13825" max="13825" width="25.7109375" customWidth="1"/>
    <col min="13826" max="13826" width="2" bestFit="1" customWidth="1"/>
    <col min="13827" max="13827" width="38.7109375" bestFit="1" customWidth="1"/>
    <col min="13828" max="13828" width="8.140625" bestFit="1" customWidth="1"/>
    <col min="13829" max="13829" width="7.28515625" bestFit="1" customWidth="1"/>
    <col min="13830" max="13830" width="8.140625" bestFit="1" customWidth="1"/>
    <col min="13831" max="13831" width="10" bestFit="1" customWidth="1"/>
    <col min="13832" max="13834" width="8.140625" bestFit="1" customWidth="1"/>
    <col min="13835" max="13835" width="10" bestFit="1" customWidth="1"/>
    <col min="13836" max="13836" width="8.140625" bestFit="1" customWidth="1"/>
    <col min="13838" max="13838" width="9.85546875" bestFit="1" customWidth="1"/>
    <col min="13839" max="13839" width="10" bestFit="1" customWidth="1"/>
    <col min="13840" max="13840" width="8.140625" bestFit="1" customWidth="1"/>
    <col min="13843" max="13843" width="10" bestFit="1" customWidth="1"/>
    <col min="13844" max="13844" width="2.7109375" customWidth="1"/>
    <col min="13845" max="13845" width="0" hidden="1" customWidth="1"/>
    <col min="13847" max="13847" width="5" bestFit="1" customWidth="1"/>
    <col min="14081" max="14081" width="25.7109375" customWidth="1"/>
    <col min="14082" max="14082" width="2" bestFit="1" customWidth="1"/>
    <col min="14083" max="14083" width="38.7109375" bestFit="1" customWidth="1"/>
    <col min="14084" max="14084" width="8.140625" bestFit="1" customWidth="1"/>
    <col min="14085" max="14085" width="7.28515625" bestFit="1" customWidth="1"/>
    <col min="14086" max="14086" width="8.140625" bestFit="1" customWidth="1"/>
    <col min="14087" max="14087" width="10" bestFit="1" customWidth="1"/>
    <col min="14088" max="14090" width="8.140625" bestFit="1" customWidth="1"/>
    <col min="14091" max="14091" width="10" bestFit="1" customWidth="1"/>
    <col min="14092" max="14092" width="8.140625" bestFit="1" customWidth="1"/>
    <col min="14094" max="14094" width="9.85546875" bestFit="1" customWidth="1"/>
    <col min="14095" max="14095" width="10" bestFit="1" customWidth="1"/>
    <col min="14096" max="14096" width="8.140625" bestFit="1" customWidth="1"/>
    <col min="14099" max="14099" width="10" bestFit="1" customWidth="1"/>
    <col min="14100" max="14100" width="2.7109375" customWidth="1"/>
    <col min="14101" max="14101" width="0" hidden="1" customWidth="1"/>
    <col min="14103" max="14103" width="5" bestFit="1" customWidth="1"/>
    <col min="14337" max="14337" width="25.7109375" customWidth="1"/>
    <col min="14338" max="14338" width="2" bestFit="1" customWidth="1"/>
    <col min="14339" max="14339" width="38.7109375" bestFit="1" customWidth="1"/>
    <col min="14340" max="14340" width="8.140625" bestFit="1" customWidth="1"/>
    <col min="14341" max="14341" width="7.28515625" bestFit="1" customWidth="1"/>
    <col min="14342" max="14342" width="8.140625" bestFit="1" customWidth="1"/>
    <col min="14343" max="14343" width="10" bestFit="1" customWidth="1"/>
    <col min="14344" max="14346" width="8.140625" bestFit="1" customWidth="1"/>
    <col min="14347" max="14347" width="10" bestFit="1" customWidth="1"/>
    <col min="14348" max="14348" width="8.140625" bestFit="1" customWidth="1"/>
    <col min="14350" max="14350" width="9.85546875" bestFit="1" customWidth="1"/>
    <col min="14351" max="14351" width="10" bestFit="1" customWidth="1"/>
    <col min="14352" max="14352" width="8.140625" bestFit="1" customWidth="1"/>
    <col min="14355" max="14355" width="10" bestFit="1" customWidth="1"/>
    <col min="14356" max="14356" width="2.7109375" customWidth="1"/>
    <col min="14357" max="14357" width="0" hidden="1" customWidth="1"/>
    <col min="14359" max="14359" width="5" bestFit="1" customWidth="1"/>
    <col min="14593" max="14593" width="25.7109375" customWidth="1"/>
    <col min="14594" max="14594" width="2" bestFit="1" customWidth="1"/>
    <col min="14595" max="14595" width="38.7109375" bestFit="1" customWidth="1"/>
    <col min="14596" max="14596" width="8.140625" bestFit="1" customWidth="1"/>
    <col min="14597" max="14597" width="7.28515625" bestFit="1" customWidth="1"/>
    <col min="14598" max="14598" width="8.140625" bestFit="1" customWidth="1"/>
    <col min="14599" max="14599" width="10" bestFit="1" customWidth="1"/>
    <col min="14600" max="14602" width="8.140625" bestFit="1" customWidth="1"/>
    <col min="14603" max="14603" width="10" bestFit="1" customWidth="1"/>
    <col min="14604" max="14604" width="8.140625" bestFit="1" customWidth="1"/>
    <col min="14606" max="14606" width="9.85546875" bestFit="1" customWidth="1"/>
    <col min="14607" max="14607" width="10" bestFit="1" customWidth="1"/>
    <col min="14608" max="14608" width="8.140625" bestFit="1" customWidth="1"/>
    <col min="14611" max="14611" width="10" bestFit="1" customWidth="1"/>
    <col min="14612" max="14612" width="2.7109375" customWidth="1"/>
    <col min="14613" max="14613" width="0" hidden="1" customWidth="1"/>
    <col min="14615" max="14615" width="5" bestFit="1" customWidth="1"/>
    <col min="14849" max="14849" width="25.7109375" customWidth="1"/>
    <col min="14850" max="14850" width="2" bestFit="1" customWidth="1"/>
    <col min="14851" max="14851" width="38.7109375" bestFit="1" customWidth="1"/>
    <col min="14852" max="14852" width="8.140625" bestFit="1" customWidth="1"/>
    <col min="14853" max="14853" width="7.28515625" bestFit="1" customWidth="1"/>
    <col min="14854" max="14854" width="8.140625" bestFit="1" customWidth="1"/>
    <col min="14855" max="14855" width="10" bestFit="1" customWidth="1"/>
    <col min="14856" max="14858" width="8.140625" bestFit="1" customWidth="1"/>
    <col min="14859" max="14859" width="10" bestFit="1" customWidth="1"/>
    <col min="14860" max="14860" width="8.140625" bestFit="1" customWidth="1"/>
    <col min="14862" max="14862" width="9.85546875" bestFit="1" customWidth="1"/>
    <col min="14863" max="14863" width="10" bestFit="1" customWidth="1"/>
    <col min="14864" max="14864" width="8.140625" bestFit="1" customWidth="1"/>
    <col min="14867" max="14867" width="10" bestFit="1" customWidth="1"/>
    <col min="14868" max="14868" width="2.7109375" customWidth="1"/>
    <col min="14869" max="14869" width="0" hidden="1" customWidth="1"/>
    <col min="14871" max="14871" width="5" bestFit="1" customWidth="1"/>
    <col min="15105" max="15105" width="25.7109375" customWidth="1"/>
    <col min="15106" max="15106" width="2" bestFit="1" customWidth="1"/>
    <col min="15107" max="15107" width="38.7109375" bestFit="1" customWidth="1"/>
    <col min="15108" max="15108" width="8.140625" bestFit="1" customWidth="1"/>
    <col min="15109" max="15109" width="7.28515625" bestFit="1" customWidth="1"/>
    <col min="15110" max="15110" width="8.140625" bestFit="1" customWidth="1"/>
    <col min="15111" max="15111" width="10" bestFit="1" customWidth="1"/>
    <col min="15112" max="15114" width="8.140625" bestFit="1" customWidth="1"/>
    <col min="15115" max="15115" width="10" bestFit="1" customWidth="1"/>
    <col min="15116" max="15116" width="8.140625" bestFit="1" customWidth="1"/>
    <col min="15118" max="15118" width="9.85546875" bestFit="1" customWidth="1"/>
    <col min="15119" max="15119" width="10" bestFit="1" customWidth="1"/>
    <col min="15120" max="15120" width="8.140625" bestFit="1" customWidth="1"/>
    <col min="15123" max="15123" width="10" bestFit="1" customWidth="1"/>
    <col min="15124" max="15124" width="2.7109375" customWidth="1"/>
    <col min="15125" max="15125" width="0" hidden="1" customWidth="1"/>
    <col min="15127" max="15127" width="5" bestFit="1" customWidth="1"/>
    <col min="15361" max="15361" width="25.7109375" customWidth="1"/>
    <col min="15362" max="15362" width="2" bestFit="1" customWidth="1"/>
    <col min="15363" max="15363" width="38.7109375" bestFit="1" customWidth="1"/>
    <col min="15364" max="15364" width="8.140625" bestFit="1" customWidth="1"/>
    <col min="15365" max="15365" width="7.28515625" bestFit="1" customWidth="1"/>
    <col min="15366" max="15366" width="8.140625" bestFit="1" customWidth="1"/>
    <col min="15367" max="15367" width="10" bestFit="1" customWidth="1"/>
    <col min="15368" max="15370" width="8.140625" bestFit="1" customWidth="1"/>
    <col min="15371" max="15371" width="10" bestFit="1" customWidth="1"/>
    <col min="15372" max="15372" width="8.140625" bestFit="1" customWidth="1"/>
    <col min="15374" max="15374" width="9.85546875" bestFit="1" customWidth="1"/>
    <col min="15375" max="15375" width="10" bestFit="1" customWidth="1"/>
    <col min="15376" max="15376" width="8.140625" bestFit="1" customWidth="1"/>
    <col min="15379" max="15379" width="10" bestFit="1" customWidth="1"/>
    <col min="15380" max="15380" width="2.7109375" customWidth="1"/>
    <col min="15381" max="15381" width="0" hidden="1" customWidth="1"/>
    <col min="15383" max="15383" width="5" bestFit="1" customWidth="1"/>
    <col min="15617" max="15617" width="25.7109375" customWidth="1"/>
    <col min="15618" max="15618" width="2" bestFit="1" customWidth="1"/>
    <col min="15619" max="15619" width="38.7109375" bestFit="1" customWidth="1"/>
    <col min="15620" max="15620" width="8.140625" bestFit="1" customWidth="1"/>
    <col min="15621" max="15621" width="7.28515625" bestFit="1" customWidth="1"/>
    <col min="15622" max="15622" width="8.140625" bestFit="1" customWidth="1"/>
    <col min="15623" max="15623" width="10" bestFit="1" customWidth="1"/>
    <col min="15624" max="15626" width="8.140625" bestFit="1" customWidth="1"/>
    <col min="15627" max="15627" width="10" bestFit="1" customWidth="1"/>
    <col min="15628" max="15628" width="8.140625" bestFit="1" customWidth="1"/>
    <col min="15630" max="15630" width="9.85546875" bestFit="1" customWidth="1"/>
    <col min="15631" max="15631" width="10" bestFit="1" customWidth="1"/>
    <col min="15632" max="15632" width="8.140625" bestFit="1" customWidth="1"/>
    <col min="15635" max="15635" width="10" bestFit="1" customWidth="1"/>
    <col min="15636" max="15636" width="2.7109375" customWidth="1"/>
    <col min="15637" max="15637" width="0" hidden="1" customWidth="1"/>
    <col min="15639" max="15639" width="5" bestFit="1" customWidth="1"/>
    <col min="15873" max="15873" width="25.7109375" customWidth="1"/>
    <col min="15874" max="15874" width="2" bestFit="1" customWidth="1"/>
    <col min="15875" max="15875" width="38.7109375" bestFit="1" customWidth="1"/>
    <col min="15876" max="15876" width="8.140625" bestFit="1" customWidth="1"/>
    <col min="15877" max="15877" width="7.28515625" bestFit="1" customWidth="1"/>
    <col min="15878" max="15878" width="8.140625" bestFit="1" customWidth="1"/>
    <col min="15879" max="15879" width="10" bestFit="1" customWidth="1"/>
    <col min="15880" max="15882" width="8.140625" bestFit="1" customWidth="1"/>
    <col min="15883" max="15883" width="10" bestFit="1" customWidth="1"/>
    <col min="15884" max="15884" width="8.140625" bestFit="1" customWidth="1"/>
    <col min="15886" max="15886" width="9.85546875" bestFit="1" customWidth="1"/>
    <col min="15887" max="15887" width="10" bestFit="1" customWidth="1"/>
    <col min="15888" max="15888" width="8.140625" bestFit="1" customWidth="1"/>
    <col min="15891" max="15891" width="10" bestFit="1" customWidth="1"/>
    <col min="15892" max="15892" width="2.7109375" customWidth="1"/>
    <col min="15893" max="15893" width="0" hidden="1" customWidth="1"/>
    <col min="15895" max="15895" width="5" bestFit="1" customWidth="1"/>
    <col min="16129" max="16129" width="25.7109375" customWidth="1"/>
    <col min="16130" max="16130" width="2" bestFit="1" customWidth="1"/>
    <col min="16131" max="16131" width="38.7109375" bestFit="1" customWidth="1"/>
    <col min="16132" max="16132" width="8.140625" bestFit="1" customWidth="1"/>
    <col min="16133" max="16133" width="7.28515625" bestFit="1" customWidth="1"/>
    <col min="16134" max="16134" width="8.140625" bestFit="1" customWidth="1"/>
    <col min="16135" max="16135" width="10" bestFit="1" customWidth="1"/>
    <col min="16136" max="16138" width="8.140625" bestFit="1" customWidth="1"/>
    <col min="16139" max="16139" width="10" bestFit="1" customWidth="1"/>
    <col min="16140" max="16140" width="8.140625" bestFit="1" customWidth="1"/>
    <col min="16142" max="16142" width="9.85546875" bestFit="1" customWidth="1"/>
    <col min="16143" max="16143" width="10" bestFit="1" customWidth="1"/>
    <col min="16144" max="16144" width="8.140625" bestFit="1" customWidth="1"/>
    <col min="16147" max="16147" width="10" bestFit="1" customWidth="1"/>
    <col min="16148" max="16148" width="2.7109375" customWidth="1"/>
    <col min="16149" max="16149" width="0" hidden="1" customWidth="1"/>
    <col min="16151" max="16151" width="5" bestFit="1" customWidth="1"/>
  </cols>
  <sheetData>
    <row r="1" spans="1:24" x14ac:dyDescent="0.2">
      <c r="B1" s="1"/>
      <c r="C1" s="1" t="s">
        <v>57</v>
      </c>
    </row>
    <row r="2" spans="1:24" x14ac:dyDescent="0.2">
      <c r="B2" s="2"/>
      <c r="C2" s="2"/>
      <c r="T2" s="3"/>
      <c r="U2" s="3"/>
    </row>
    <row r="3" spans="1:24" x14ac:dyDescent="0.2">
      <c r="A3" s="4" t="s">
        <v>0</v>
      </c>
      <c r="B3" s="5"/>
      <c r="C3" s="6" t="s">
        <v>1</v>
      </c>
      <c r="D3" s="7" t="s">
        <v>2</v>
      </c>
      <c r="E3" s="7" t="s">
        <v>3</v>
      </c>
      <c r="F3" s="7" t="s">
        <v>4</v>
      </c>
      <c r="G3" s="8" t="s">
        <v>5</v>
      </c>
      <c r="H3" s="7" t="s">
        <v>6</v>
      </c>
      <c r="I3" s="7" t="s">
        <v>7</v>
      </c>
      <c r="J3" s="7" t="s">
        <v>8</v>
      </c>
      <c r="K3" s="8" t="s">
        <v>9</v>
      </c>
      <c r="L3" s="7" t="s">
        <v>10</v>
      </c>
      <c r="M3" s="7" t="s">
        <v>11</v>
      </c>
      <c r="N3" s="7" t="s">
        <v>12</v>
      </c>
      <c r="O3" s="8" t="s">
        <v>13</v>
      </c>
      <c r="P3" s="7" t="s">
        <v>14</v>
      </c>
      <c r="Q3" s="7" t="s">
        <v>15</v>
      </c>
      <c r="R3" s="7" t="s">
        <v>16</v>
      </c>
      <c r="S3" s="8" t="s">
        <v>17</v>
      </c>
      <c r="T3" s="9"/>
      <c r="U3" s="10" t="s">
        <v>18</v>
      </c>
      <c r="V3" s="11" t="s">
        <v>19</v>
      </c>
    </row>
    <row r="4" spans="1:24" x14ac:dyDescent="0.2">
      <c r="A4" s="5"/>
      <c r="B4" s="12">
        <v>1</v>
      </c>
      <c r="C4" s="12" t="s">
        <v>20</v>
      </c>
      <c r="D4" s="5"/>
      <c r="E4" s="5"/>
      <c r="F4" s="5"/>
      <c r="G4" s="13"/>
      <c r="H4" s="5"/>
      <c r="I4" s="5"/>
      <c r="J4" s="5"/>
      <c r="K4" s="13"/>
      <c r="L4" s="5"/>
      <c r="M4" s="5"/>
      <c r="N4" s="5"/>
      <c r="O4" s="13"/>
      <c r="P4" s="5"/>
      <c r="Q4" s="5"/>
      <c r="R4" s="5"/>
      <c r="S4" s="13"/>
      <c r="T4" s="5"/>
      <c r="U4" s="14" t="s">
        <v>21</v>
      </c>
      <c r="V4" s="5"/>
      <c r="W4" s="5"/>
    </row>
    <row r="5" spans="1:24" x14ac:dyDescent="0.2">
      <c r="A5" s="15" t="s">
        <v>22</v>
      </c>
      <c r="B5" s="5"/>
      <c r="C5" s="16" t="s">
        <v>23</v>
      </c>
      <c r="D5" s="17">
        <v>1594</v>
      </c>
      <c r="E5" s="17">
        <v>1444</v>
      </c>
      <c r="F5" s="17">
        <v>1113</v>
      </c>
      <c r="G5" s="18">
        <f>D5+E5+F5</f>
        <v>4151</v>
      </c>
      <c r="H5" s="17">
        <v>399</v>
      </c>
      <c r="I5" s="17">
        <v>10</v>
      </c>
      <c r="J5" s="17">
        <v>0</v>
      </c>
      <c r="K5" s="18">
        <f>H5+I5+J5</f>
        <v>409</v>
      </c>
      <c r="L5" s="17">
        <v>0</v>
      </c>
      <c r="M5" s="17">
        <v>0</v>
      </c>
      <c r="N5" s="17">
        <v>97</v>
      </c>
      <c r="O5" s="18">
        <f>L5+M5+N5</f>
        <v>97</v>
      </c>
      <c r="P5" s="17">
        <v>339</v>
      </c>
      <c r="Q5" s="17">
        <v>853</v>
      </c>
      <c r="R5" s="17">
        <v>667</v>
      </c>
      <c r="S5" s="18">
        <f>SUM(P5:R5)</f>
        <v>1859</v>
      </c>
      <c r="T5" s="17"/>
      <c r="U5" s="17"/>
      <c r="V5" s="19">
        <f t="shared" ref="V5:V13" si="0">D5+E5+F5+H5+I5+J5+L5+M5+N5+P5+Q5+R5</f>
        <v>6516</v>
      </c>
      <c r="W5" s="19" t="s">
        <v>24</v>
      </c>
      <c r="X5" s="20"/>
    </row>
    <row r="6" spans="1:24" x14ac:dyDescent="0.2">
      <c r="A6" s="15" t="s">
        <v>22</v>
      </c>
      <c r="B6" s="5"/>
      <c r="C6" s="44" t="s">
        <v>53</v>
      </c>
      <c r="D6" s="19">
        <v>970</v>
      </c>
      <c r="E6" s="19">
        <v>21249</v>
      </c>
      <c r="F6" s="19">
        <v>123001</v>
      </c>
      <c r="G6" s="18">
        <f>D6+E6+F6</f>
        <v>145220</v>
      </c>
      <c r="H6" s="17">
        <v>180464</v>
      </c>
      <c r="I6" s="17">
        <v>57491</v>
      </c>
      <c r="J6" s="17">
        <v>155458</v>
      </c>
      <c r="K6" s="18">
        <f>H6+I6+J6</f>
        <v>393413</v>
      </c>
      <c r="L6" s="17">
        <v>133825</v>
      </c>
      <c r="M6" s="17">
        <v>53122</v>
      </c>
      <c r="N6" s="17">
        <v>128469</v>
      </c>
      <c r="O6" s="18">
        <f>L6+M6+N6</f>
        <v>315416</v>
      </c>
      <c r="P6" s="17">
        <v>101793</v>
      </c>
      <c r="Q6" s="17">
        <v>151588</v>
      </c>
      <c r="R6" s="17">
        <v>61330</v>
      </c>
      <c r="S6" s="18">
        <f>SUM(P6:R6)</f>
        <v>314711</v>
      </c>
      <c r="T6" s="19"/>
      <c r="U6" s="17"/>
      <c r="V6" s="19">
        <f t="shared" ref="V6:V7" si="1">D6+E6+F6+H6+I6+J6+L6+M6+N6+P6+Q6+R6</f>
        <v>1168760</v>
      </c>
      <c r="W6" s="19" t="s">
        <v>24</v>
      </c>
      <c r="X6" s="20"/>
    </row>
    <row r="7" spans="1:24" x14ac:dyDescent="0.2">
      <c r="A7" s="15" t="s">
        <v>22</v>
      </c>
      <c r="B7" s="5"/>
      <c r="C7" s="44" t="s">
        <v>54</v>
      </c>
      <c r="D7" s="19">
        <v>840</v>
      </c>
      <c r="E7" s="19">
        <v>682</v>
      </c>
      <c r="F7" s="19">
        <v>454</v>
      </c>
      <c r="G7" s="18">
        <f>D7+E7+F7</f>
        <v>1976</v>
      </c>
      <c r="H7" s="17">
        <v>137</v>
      </c>
      <c r="I7" s="17">
        <v>16</v>
      </c>
      <c r="J7" s="17">
        <v>0</v>
      </c>
      <c r="K7" s="18">
        <f>H7+I7+J7</f>
        <v>153</v>
      </c>
      <c r="L7" s="17">
        <v>1</v>
      </c>
      <c r="M7" s="17">
        <v>1</v>
      </c>
      <c r="N7" s="17">
        <v>33</v>
      </c>
      <c r="O7" s="18">
        <f>L7+M7+N7</f>
        <v>35</v>
      </c>
      <c r="P7" s="17">
        <v>114</v>
      </c>
      <c r="Q7" s="17">
        <v>435</v>
      </c>
      <c r="R7" s="17">
        <v>287</v>
      </c>
      <c r="S7" s="18">
        <f>SUM(P7:R7)</f>
        <v>836</v>
      </c>
      <c r="T7" s="19"/>
      <c r="U7" s="17"/>
      <c r="V7" s="19">
        <f t="shared" si="1"/>
        <v>3000</v>
      </c>
      <c r="W7" s="19" t="s">
        <v>24</v>
      </c>
      <c r="X7" s="20"/>
    </row>
    <row r="8" spans="1:24" x14ac:dyDescent="0.2">
      <c r="A8" s="15" t="s">
        <v>38</v>
      </c>
      <c r="B8" s="5"/>
      <c r="C8" s="44" t="s">
        <v>37</v>
      </c>
      <c r="D8" s="19">
        <v>2198</v>
      </c>
      <c r="E8" s="19">
        <v>1985</v>
      </c>
      <c r="F8" s="19">
        <v>1512</v>
      </c>
      <c r="G8" s="18">
        <f>D8+E8+F8</f>
        <v>5695</v>
      </c>
      <c r="H8" s="17">
        <v>387</v>
      </c>
      <c r="I8" s="17">
        <v>122</v>
      </c>
      <c r="J8" s="17">
        <v>0</v>
      </c>
      <c r="K8" s="18">
        <f>H8+I8+J8</f>
        <v>509</v>
      </c>
      <c r="L8" s="17">
        <v>0</v>
      </c>
      <c r="M8" s="17">
        <v>0</v>
      </c>
      <c r="N8" s="17">
        <v>100</v>
      </c>
      <c r="O8" s="18">
        <f>L8+M8+N8</f>
        <v>100</v>
      </c>
      <c r="P8" s="17">
        <v>400</v>
      </c>
      <c r="Q8" s="17">
        <v>1869</v>
      </c>
      <c r="R8" s="17">
        <v>2112</v>
      </c>
      <c r="S8" s="18">
        <f>SUM(P8:R8)</f>
        <v>4381</v>
      </c>
      <c r="T8" s="19"/>
      <c r="U8" s="17"/>
      <c r="V8" s="19">
        <f t="shared" si="0"/>
        <v>10685</v>
      </c>
      <c r="W8" s="19" t="s">
        <v>24</v>
      </c>
      <c r="X8" s="20"/>
    </row>
    <row r="9" spans="1:24" ht="13.5" thickBot="1" x14ac:dyDescent="0.25">
      <c r="A9" s="15" t="s">
        <v>25</v>
      </c>
      <c r="B9" s="5"/>
      <c r="C9" s="21" t="s">
        <v>26</v>
      </c>
      <c r="D9" s="22">
        <v>2707</v>
      </c>
      <c r="E9" s="22">
        <v>4266</v>
      </c>
      <c r="F9" s="22">
        <v>3124</v>
      </c>
      <c r="G9" s="23">
        <f>D9+E9+F9</f>
        <v>10097</v>
      </c>
      <c r="H9" s="22">
        <v>300</v>
      </c>
      <c r="I9" s="22">
        <v>80</v>
      </c>
      <c r="J9" s="22">
        <v>49</v>
      </c>
      <c r="K9" s="23">
        <f>H9+I9+J9</f>
        <v>429</v>
      </c>
      <c r="L9" s="22">
        <v>65</v>
      </c>
      <c r="M9" s="22">
        <v>29</v>
      </c>
      <c r="N9" s="22">
        <v>235</v>
      </c>
      <c r="O9" s="23">
        <f>L9+M9+N9</f>
        <v>329</v>
      </c>
      <c r="P9" s="22">
        <v>638</v>
      </c>
      <c r="Q9" s="22">
        <v>3716</v>
      </c>
      <c r="R9" s="22">
        <v>3335</v>
      </c>
      <c r="S9" s="23">
        <f t="shared" ref="S9:S14" si="2">SUM(P9:R9)</f>
        <v>7689</v>
      </c>
      <c r="T9" s="22"/>
      <c r="U9" s="17"/>
      <c r="V9" s="22">
        <f t="shared" si="0"/>
        <v>18544</v>
      </c>
      <c r="W9" s="22" t="s">
        <v>24</v>
      </c>
    </row>
    <row r="10" spans="1:24" hidden="1" x14ac:dyDescent="0.2">
      <c r="A10" s="15"/>
      <c r="B10" s="5"/>
      <c r="C10" s="14"/>
      <c r="D10" s="24"/>
      <c r="E10" s="24"/>
      <c r="F10" s="24"/>
      <c r="G10" s="25"/>
      <c r="H10" s="24"/>
      <c r="I10" s="24"/>
      <c r="J10" s="24"/>
      <c r="K10" s="25"/>
      <c r="L10" s="24"/>
      <c r="M10" s="24"/>
      <c r="N10" s="24"/>
      <c r="O10" s="25"/>
      <c r="P10" s="24"/>
      <c r="Q10" s="24"/>
      <c r="R10" s="24"/>
      <c r="S10" s="25">
        <f t="shared" si="2"/>
        <v>0</v>
      </c>
      <c r="T10" s="24">
        <f>SUM(D10:R10)</f>
        <v>0</v>
      </c>
      <c r="U10" s="26">
        <v>-1.78E-2</v>
      </c>
      <c r="V10" s="27">
        <f t="shared" si="0"/>
        <v>0</v>
      </c>
      <c r="W10" s="27" t="s">
        <v>24</v>
      </c>
    </row>
    <row r="11" spans="1:24" hidden="1" x14ac:dyDescent="0.2">
      <c r="A11" s="15"/>
      <c r="B11" s="5"/>
      <c r="C11" s="5"/>
      <c r="D11" s="17"/>
      <c r="E11" s="17"/>
      <c r="F11" s="17"/>
      <c r="G11" s="18"/>
      <c r="H11" s="17"/>
      <c r="I11" s="17"/>
      <c r="J11" s="17"/>
      <c r="K11" s="18"/>
      <c r="L11" s="17"/>
      <c r="M11" s="17"/>
      <c r="N11" s="17"/>
      <c r="O11" s="18"/>
      <c r="P11" s="17"/>
      <c r="Q11" s="17"/>
      <c r="R11" s="17"/>
      <c r="S11" s="18">
        <f t="shared" si="2"/>
        <v>0</v>
      </c>
      <c r="T11" s="17"/>
      <c r="U11" s="17"/>
      <c r="V11" s="19">
        <f t="shared" si="0"/>
        <v>0</v>
      </c>
      <c r="W11" s="27" t="s">
        <v>24</v>
      </c>
    </row>
    <row r="12" spans="1:24" hidden="1" x14ac:dyDescent="0.2">
      <c r="A12" s="15"/>
      <c r="B12" s="5"/>
      <c r="C12" s="5"/>
      <c r="D12" s="17"/>
      <c r="E12" s="17"/>
      <c r="F12" s="17"/>
      <c r="G12" s="18"/>
      <c r="H12" s="17"/>
      <c r="I12" s="17"/>
      <c r="J12" s="17"/>
      <c r="K12" s="18"/>
      <c r="L12" s="17"/>
      <c r="M12" s="17"/>
      <c r="N12" s="17"/>
      <c r="O12" s="18"/>
      <c r="P12" s="17"/>
      <c r="Q12" s="17"/>
      <c r="R12" s="17"/>
      <c r="S12" s="18">
        <f t="shared" si="2"/>
        <v>0</v>
      </c>
      <c r="T12" s="17"/>
      <c r="U12" s="17"/>
      <c r="V12" s="19">
        <f t="shared" si="0"/>
        <v>0</v>
      </c>
      <c r="W12" s="27" t="s">
        <v>24</v>
      </c>
    </row>
    <row r="13" spans="1:24" ht="13.5" hidden="1" thickBot="1" x14ac:dyDescent="0.25">
      <c r="A13" s="15"/>
      <c r="B13" s="5"/>
      <c r="C13" s="5"/>
      <c r="D13" s="22"/>
      <c r="E13" s="22"/>
      <c r="F13" s="22"/>
      <c r="G13" s="23"/>
      <c r="H13" s="22"/>
      <c r="I13" s="22"/>
      <c r="J13" s="22"/>
      <c r="K13" s="23"/>
      <c r="L13" s="22"/>
      <c r="M13" s="22"/>
      <c r="N13" s="22"/>
      <c r="O13" s="23"/>
      <c r="P13" s="22"/>
      <c r="Q13" s="22"/>
      <c r="R13" s="22"/>
      <c r="S13" s="18">
        <f t="shared" si="2"/>
        <v>0</v>
      </c>
      <c r="T13" s="17"/>
      <c r="U13" s="17"/>
      <c r="V13" s="19">
        <f t="shared" si="0"/>
        <v>0</v>
      </c>
      <c r="W13" s="22" t="s">
        <v>24</v>
      </c>
    </row>
    <row r="14" spans="1:24" x14ac:dyDescent="0.2">
      <c r="A14" s="15"/>
      <c r="B14" s="5"/>
      <c r="C14" s="5" t="s">
        <v>27</v>
      </c>
      <c r="D14" s="24">
        <f>SUM(D5:D9)</f>
        <v>8309</v>
      </c>
      <c r="E14" s="24">
        <f>SUM(E5:E9)</f>
        <v>29626</v>
      </c>
      <c r="F14" s="24">
        <f>SUM(F5:F9)</f>
        <v>129204</v>
      </c>
      <c r="G14" s="18">
        <f>D14+E14+F14</f>
        <v>167139</v>
      </c>
      <c r="H14" s="24">
        <f>SUM(H5:H9)</f>
        <v>181687</v>
      </c>
      <c r="I14" s="24">
        <f>SUM(I5:I9)</f>
        <v>57719</v>
      </c>
      <c r="J14" s="24">
        <f>SUM(J5:J9)</f>
        <v>155507</v>
      </c>
      <c r="K14" s="18">
        <f>H14+I14+J14</f>
        <v>394913</v>
      </c>
      <c r="L14" s="24">
        <f>SUM(L5:L9)</f>
        <v>133891</v>
      </c>
      <c r="M14" s="24">
        <f>SUM(M5:M9)</f>
        <v>53152</v>
      </c>
      <c r="N14" s="24">
        <f>SUM(N5:N9)</f>
        <v>128934</v>
      </c>
      <c r="O14" s="18">
        <f>L14+M14+N14</f>
        <v>315977</v>
      </c>
      <c r="P14" s="24">
        <f>SUM(P5:P9)</f>
        <v>103284</v>
      </c>
      <c r="Q14" s="24">
        <f>SUM(Q5:Q9)</f>
        <v>158461</v>
      </c>
      <c r="R14" s="24">
        <f>SUM(R5:R9)</f>
        <v>67731</v>
      </c>
      <c r="S14" s="18">
        <f t="shared" si="2"/>
        <v>329476</v>
      </c>
      <c r="T14" s="17"/>
      <c r="U14" s="17"/>
      <c r="V14" s="19">
        <f>D14+E14+F14+H14+I14+J14+L14+M14+N14+P14+Q14+R14</f>
        <v>1207505</v>
      </c>
      <c r="W14" s="24" t="s">
        <v>24</v>
      </c>
    </row>
    <row r="15" spans="1:24" x14ac:dyDescent="0.2">
      <c r="A15" s="15"/>
      <c r="B15" s="5"/>
      <c r="C15" s="5"/>
      <c r="D15" s="17"/>
      <c r="E15" s="17"/>
      <c r="F15" s="17"/>
      <c r="G15" s="18"/>
      <c r="H15" s="17"/>
      <c r="I15" s="17"/>
      <c r="J15" s="17"/>
      <c r="K15" s="18"/>
      <c r="L15" s="17"/>
      <c r="M15" s="17"/>
      <c r="N15" s="17"/>
      <c r="O15" s="18"/>
      <c r="P15" s="17"/>
      <c r="Q15" s="17"/>
      <c r="R15" s="17"/>
      <c r="S15" s="18"/>
      <c r="T15" s="17"/>
      <c r="U15" s="17"/>
      <c r="V15" s="19"/>
      <c r="W15" s="5"/>
    </row>
    <row r="16" spans="1:24" x14ac:dyDescent="0.2">
      <c r="A16" s="15"/>
      <c r="B16" s="12">
        <v>2</v>
      </c>
      <c r="C16" s="12" t="s">
        <v>28</v>
      </c>
      <c r="D16" s="5"/>
      <c r="E16" s="5"/>
      <c r="F16" s="5"/>
      <c r="G16" s="13"/>
      <c r="H16" s="5"/>
      <c r="I16" s="5"/>
      <c r="J16" s="5"/>
      <c r="K16" s="13"/>
      <c r="L16" s="5"/>
      <c r="M16" s="5"/>
      <c r="N16" s="5"/>
      <c r="O16" s="13"/>
      <c r="P16" s="5"/>
      <c r="Q16" s="5"/>
      <c r="R16" s="5"/>
      <c r="S16" s="13"/>
      <c r="T16" s="5"/>
      <c r="U16" s="5"/>
      <c r="V16" s="19"/>
      <c r="W16" s="5"/>
    </row>
    <row r="17" spans="1:23" x14ac:dyDescent="0.2">
      <c r="A17" s="15" t="s">
        <v>42</v>
      </c>
      <c r="B17" s="12"/>
      <c r="C17" s="16" t="s">
        <v>39</v>
      </c>
      <c r="D17" s="5">
        <v>3360.1</v>
      </c>
      <c r="E17" s="5">
        <v>2740.1</v>
      </c>
      <c r="F17" s="5">
        <v>2993.9</v>
      </c>
      <c r="G17" s="18">
        <f>D17+E17+F17</f>
        <v>9094.1</v>
      </c>
      <c r="H17" s="29">
        <v>3059.9</v>
      </c>
      <c r="I17" s="29">
        <v>3176.8</v>
      </c>
      <c r="J17" s="29">
        <v>3335.3</v>
      </c>
      <c r="K17" s="18">
        <f>H17+I17+J17</f>
        <v>9572</v>
      </c>
      <c r="L17" s="29">
        <v>2664.4</v>
      </c>
      <c r="M17" s="29">
        <v>2993.8</v>
      </c>
      <c r="N17" s="29">
        <v>3309.6</v>
      </c>
      <c r="O17" s="18">
        <f>L17+M17+N17</f>
        <v>8967.8000000000011</v>
      </c>
      <c r="P17" s="29">
        <v>3394.9</v>
      </c>
      <c r="Q17" s="29">
        <v>3306.1</v>
      </c>
      <c r="R17" s="29">
        <v>2868</v>
      </c>
      <c r="S17" s="18">
        <f>SUM(P17:R17)</f>
        <v>9569</v>
      </c>
      <c r="T17" s="29"/>
      <c r="U17" s="29"/>
      <c r="V17" s="19">
        <f>D17+E17+F17+H17+I17+J17+L17+M17+N17+P17+Q17+R17</f>
        <v>37202.9</v>
      </c>
      <c r="W17" s="5" t="s">
        <v>29</v>
      </c>
    </row>
    <row r="18" spans="1:23" x14ac:dyDescent="0.2">
      <c r="A18" s="15" t="s">
        <v>42</v>
      </c>
      <c r="B18" s="12"/>
      <c r="C18" s="16" t="s">
        <v>41</v>
      </c>
      <c r="D18" s="5">
        <v>403.84</v>
      </c>
      <c r="E18" s="5">
        <v>363.44</v>
      </c>
      <c r="F18" s="5">
        <v>484.37</v>
      </c>
      <c r="G18" s="18">
        <f t="shared" ref="G18:G19" si="3">D18+E18+F18</f>
        <v>1251.6500000000001</v>
      </c>
      <c r="H18" s="29">
        <v>393.89</v>
      </c>
      <c r="I18" s="29">
        <v>423.75</v>
      </c>
      <c r="J18" s="29">
        <v>353.65</v>
      </c>
      <c r="K18" s="18">
        <f t="shared" ref="K18:K19" si="4">H18+I18+J18</f>
        <v>1171.29</v>
      </c>
      <c r="L18" s="29">
        <v>302.17</v>
      </c>
      <c r="M18" s="29">
        <v>130</v>
      </c>
      <c r="N18" s="29">
        <v>123.98</v>
      </c>
      <c r="O18" s="18">
        <f t="shared" ref="O18:O19" si="5">L18+M18+N18</f>
        <v>556.15</v>
      </c>
      <c r="P18" s="29">
        <v>417.23</v>
      </c>
      <c r="Q18" s="29">
        <v>460.59</v>
      </c>
      <c r="R18" s="29">
        <v>259.47000000000003</v>
      </c>
      <c r="S18" s="18">
        <f t="shared" ref="S18:S19" si="6">SUM(P18:R18)</f>
        <v>1137.29</v>
      </c>
      <c r="T18" s="29"/>
      <c r="U18" s="29"/>
      <c r="V18" s="19">
        <f t="shared" ref="V18:V19" si="7">D18+E18+F18+H18+I18+J18+L18+M18+N18+P18+Q18+R18</f>
        <v>4116.38</v>
      </c>
      <c r="W18" s="5" t="s">
        <v>29</v>
      </c>
    </row>
    <row r="19" spans="1:23" x14ac:dyDescent="0.2">
      <c r="A19" s="15" t="s">
        <v>42</v>
      </c>
      <c r="B19" s="12"/>
      <c r="C19" s="16" t="s">
        <v>60</v>
      </c>
      <c r="D19" s="5">
        <v>470.22</v>
      </c>
      <c r="E19" s="5">
        <v>139.27000000000001</v>
      </c>
      <c r="F19" s="5">
        <v>356.29</v>
      </c>
      <c r="G19" s="18">
        <f t="shared" si="3"/>
        <v>965.78</v>
      </c>
      <c r="H19" s="29">
        <v>405.12</v>
      </c>
      <c r="I19" s="29">
        <v>622.34</v>
      </c>
      <c r="J19" s="29">
        <v>431.6</v>
      </c>
      <c r="K19" s="18">
        <f t="shared" si="4"/>
        <v>1459.06</v>
      </c>
      <c r="L19" s="29">
        <v>600.04</v>
      </c>
      <c r="M19" s="29">
        <v>550.04</v>
      </c>
      <c r="N19" s="29">
        <v>594.37</v>
      </c>
      <c r="O19" s="18">
        <f t="shared" si="5"/>
        <v>1744.4499999999998</v>
      </c>
      <c r="P19" s="29">
        <v>779.05</v>
      </c>
      <c r="Q19" s="29">
        <v>615.48</v>
      </c>
      <c r="R19" s="29">
        <v>424.91</v>
      </c>
      <c r="S19" s="18">
        <f t="shared" si="6"/>
        <v>1819.44</v>
      </c>
      <c r="T19" s="29"/>
      <c r="U19" s="29"/>
      <c r="V19" s="19">
        <f t="shared" si="7"/>
        <v>5988.73</v>
      </c>
      <c r="W19" s="5" t="s">
        <v>29</v>
      </c>
    </row>
    <row r="20" spans="1:23" x14ac:dyDescent="0.2">
      <c r="A20" s="15" t="s">
        <v>42</v>
      </c>
      <c r="B20" s="5"/>
      <c r="C20" s="16" t="s">
        <v>40</v>
      </c>
      <c r="D20" s="28">
        <v>477.61</v>
      </c>
      <c r="E20" s="28">
        <v>687.42</v>
      </c>
      <c r="F20" s="28">
        <v>1294.5999999999999</v>
      </c>
      <c r="G20" s="18">
        <f>D20+E20+F20</f>
        <v>2459.63</v>
      </c>
      <c r="H20" s="29">
        <v>1452.4</v>
      </c>
      <c r="I20" s="29">
        <v>1671</v>
      </c>
      <c r="J20" s="29">
        <v>1315.8</v>
      </c>
      <c r="K20" s="18">
        <f>H20+I20+J20</f>
        <v>4439.2</v>
      </c>
      <c r="L20" s="29">
        <v>1256</v>
      </c>
      <c r="M20" s="29">
        <v>1358.4</v>
      </c>
      <c r="N20" s="29">
        <v>1754.6</v>
      </c>
      <c r="O20" s="18">
        <f>L20+M20+N20</f>
        <v>4369</v>
      </c>
      <c r="P20" s="29">
        <v>2063.3000000000002</v>
      </c>
      <c r="Q20" s="29">
        <v>2016.9</v>
      </c>
      <c r="R20" s="29">
        <v>1617.2</v>
      </c>
      <c r="S20" s="18">
        <f>SUM(P20:R20)</f>
        <v>5697.4000000000005</v>
      </c>
      <c r="T20" s="29"/>
      <c r="U20" s="29"/>
      <c r="V20" s="19">
        <f>D20+E20+F20+H20+I20+J20+L20+M20+N20+P20+Q20+R20</f>
        <v>16965.23</v>
      </c>
      <c r="W20" s="30" t="s">
        <v>29</v>
      </c>
    </row>
    <row r="21" spans="1:23" x14ac:dyDescent="0.2">
      <c r="A21" s="15"/>
      <c r="B21" s="5"/>
      <c r="C21" s="5"/>
      <c r="D21" s="29"/>
      <c r="E21" s="29"/>
      <c r="F21" s="29"/>
      <c r="G21" s="49"/>
      <c r="H21" s="29"/>
      <c r="I21" s="29"/>
      <c r="J21" s="29"/>
      <c r="K21" s="49"/>
      <c r="L21" s="29"/>
      <c r="M21" s="29"/>
      <c r="N21" s="29"/>
      <c r="O21" s="49"/>
      <c r="P21" s="29"/>
      <c r="Q21" s="29"/>
      <c r="R21" s="29"/>
      <c r="S21" s="49"/>
      <c r="T21" s="29"/>
      <c r="U21" s="29"/>
      <c r="V21" s="19"/>
      <c r="W21" s="30"/>
    </row>
    <row r="22" spans="1:23" x14ac:dyDescent="0.2">
      <c r="A22" s="15"/>
      <c r="B22" s="12">
        <v>3</v>
      </c>
      <c r="C22" s="12" t="s">
        <v>30</v>
      </c>
      <c r="D22" s="29"/>
      <c r="E22" s="29"/>
      <c r="F22" s="29"/>
      <c r="G22" s="31"/>
      <c r="H22" s="29"/>
      <c r="I22" s="29"/>
      <c r="J22" s="29"/>
      <c r="K22" s="31"/>
      <c r="L22" s="29"/>
      <c r="M22" s="29"/>
      <c r="N22" s="29"/>
      <c r="O22" s="31"/>
      <c r="P22" s="29"/>
      <c r="Q22" s="29"/>
      <c r="R22" s="29"/>
      <c r="S22" s="31"/>
      <c r="T22" s="29"/>
      <c r="U22" s="29"/>
      <c r="V22" s="19"/>
      <c r="W22" s="30"/>
    </row>
    <row r="23" spans="1:23" x14ac:dyDescent="0.2">
      <c r="A23" s="15" t="s">
        <v>42</v>
      </c>
      <c r="B23" s="5"/>
      <c r="C23" s="16" t="s">
        <v>40</v>
      </c>
      <c r="D23" s="29">
        <v>0</v>
      </c>
      <c r="E23" s="29">
        <v>0</v>
      </c>
      <c r="F23" s="29">
        <v>3114.4</v>
      </c>
      <c r="G23" s="18">
        <f>D23+E23+F23</f>
        <v>3114.4</v>
      </c>
      <c r="H23" s="29">
        <v>4792.6000000000004</v>
      </c>
      <c r="I23" s="29">
        <v>8837.5</v>
      </c>
      <c r="J23" s="29">
        <v>2938.1</v>
      </c>
      <c r="K23" s="18">
        <f>H23+I23+J23</f>
        <v>16568.2</v>
      </c>
      <c r="L23" s="29">
        <v>1690.2</v>
      </c>
      <c r="M23" s="29">
        <v>626.1</v>
      </c>
      <c r="N23" s="29">
        <v>2813.5</v>
      </c>
      <c r="O23" s="18">
        <f>L23+M23+N23</f>
        <v>5129.8</v>
      </c>
      <c r="P23" s="29">
        <v>4306.2</v>
      </c>
      <c r="Q23" s="29">
        <v>3564</v>
      </c>
      <c r="R23" s="29">
        <v>2023.3</v>
      </c>
      <c r="S23" s="18">
        <f>SUM(P23:R23)</f>
        <v>9893.5</v>
      </c>
      <c r="T23" s="29"/>
      <c r="U23" s="29"/>
      <c r="V23" s="19">
        <f>D23+E23+F23+H23+I23+J23+L23+M23+N23+P23+Q23+R23</f>
        <v>34705.9</v>
      </c>
      <c r="W23" s="30" t="s">
        <v>29</v>
      </c>
    </row>
    <row r="24" spans="1:23" x14ac:dyDescent="0.2">
      <c r="A24" s="15" t="s">
        <v>61</v>
      </c>
      <c r="B24" s="5"/>
      <c r="C24" s="16" t="s">
        <v>62</v>
      </c>
      <c r="D24" s="29">
        <v>327</v>
      </c>
      <c r="E24" s="29">
        <v>1217</v>
      </c>
      <c r="F24" s="29">
        <v>2505.4</v>
      </c>
      <c r="G24" s="18">
        <f>D24+E24+F24</f>
        <v>4049.4</v>
      </c>
      <c r="H24" s="29">
        <v>2414</v>
      </c>
      <c r="I24" s="29">
        <v>2578</v>
      </c>
      <c r="J24" s="29">
        <v>3940</v>
      </c>
      <c r="K24" s="18">
        <f>H24+I24+J24</f>
        <v>8932</v>
      </c>
      <c r="L24" s="29">
        <v>3124</v>
      </c>
      <c r="M24" s="29">
        <v>3115</v>
      </c>
      <c r="N24" s="29">
        <v>2921</v>
      </c>
      <c r="O24" s="18">
        <f>L24+M24+N24</f>
        <v>9160</v>
      </c>
      <c r="P24" s="29">
        <v>3705</v>
      </c>
      <c r="Q24" s="29">
        <v>3594</v>
      </c>
      <c r="R24" s="29">
        <v>1402</v>
      </c>
      <c r="S24" s="18">
        <f>SUM(P24:R24)</f>
        <v>8701</v>
      </c>
      <c r="T24" s="29"/>
      <c r="U24" s="32"/>
      <c r="V24" s="19">
        <f>D24+E24+F24+H24+I24+J24+L24+M24+N24+P24+Q24+R24</f>
        <v>30842.400000000001</v>
      </c>
      <c r="W24" s="30" t="s">
        <v>29</v>
      </c>
    </row>
    <row r="25" spans="1:23" x14ac:dyDescent="0.2">
      <c r="A25" s="15"/>
      <c r="B25" s="5"/>
      <c r="C25" s="5"/>
      <c r="D25" s="29"/>
      <c r="E25" s="29"/>
      <c r="F25" s="29"/>
      <c r="G25" s="31"/>
      <c r="H25" s="29"/>
      <c r="I25" s="29"/>
      <c r="J25" s="29"/>
      <c r="K25" s="31"/>
      <c r="L25" s="29"/>
      <c r="M25" s="29"/>
      <c r="N25" s="29"/>
      <c r="O25" s="31"/>
      <c r="P25" s="29"/>
      <c r="Q25" s="29"/>
      <c r="R25" s="29"/>
      <c r="S25" s="31"/>
      <c r="T25" s="29"/>
      <c r="U25" s="32"/>
      <c r="V25" s="19"/>
      <c r="W25" s="30"/>
    </row>
    <row r="26" spans="1:23" x14ac:dyDescent="0.2">
      <c r="A26" s="15"/>
      <c r="B26" s="12">
        <v>4</v>
      </c>
      <c r="C26" s="12" t="s">
        <v>55</v>
      </c>
      <c r="D26" s="29"/>
      <c r="E26" s="29"/>
      <c r="F26" s="29"/>
      <c r="G26" s="31"/>
      <c r="H26" s="29"/>
      <c r="I26" s="29"/>
      <c r="J26" s="29"/>
      <c r="K26" s="31"/>
      <c r="L26" s="29"/>
      <c r="M26" s="29"/>
      <c r="N26" s="29"/>
      <c r="O26" s="31"/>
      <c r="P26" s="29"/>
      <c r="Q26" s="29"/>
      <c r="R26" s="29"/>
      <c r="S26" s="31"/>
      <c r="T26" s="29"/>
      <c r="U26" s="32"/>
      <c r="V26" s="19"/>
      <c r="W26" s="30"/>
    </row>
    <row r="27" spans="1:23" x14ac:dyDescent="0.2">
      <c r="A27" s="15" t="s">
        <v>42</v>
      </c>
      <c r="B27" s="5"/>
      <c r="C27" s="16" t="s">
        <v>44</v>
      </c>
      <c r="D27" s="29">
        <v>230.05</v>
      </c>
      <c r="E27" s="29">
        <v>145.44999999999999</v>
      </c>
      <c r="F27" s="29">
        <v>153.66999999999999</v>
      </c>
      <c r="G27" s="18">
        <f>SUM(D27:F27)</f>
        <v>529.16999999999996</v>
      </c>
      <c r="H27" s="29">
        <v>117.92</v>
      </c>
      <c r="I27" s="29">
        <v>76.650000000000006</v>
      </c>
      <c r="J27" s="29">
        <v>56.85</v>
      </c>
      <c r="K27" s="18">
        <f>SUM(H27:J27)</f>
        <v>251.42</v>
      </c>
      <c r="L27" s="29">
        <v>51.82</v>
      </c>
      <c r="M27" s="29">
        <v>80.88</v>
      </c>
      <c r="N27" s="29">
        <v>222.53</v>
      </c>
      <c r="O27" s="18">
        <f>SUM(L27:N27)</f>
        <v>355.23</v>
      </c>
      <c r="P27" s="29">
        <v>263.43</v>
      </c>
      <c r="Q27" s="29">
        <v>38.340000000000003</v>
      </c>
      <c r="R27" s="29">
        <v>65.09</v>
      </c>
      <c r="S27" s="18">
        <f>SUM(P27:R27)</f>
        <v>366.86</v>
      </c>
      <c r="T27" s="29"/>
      <c r="U27" s="29"/>
      <c r="V27" s="19">
        <f>D27+E27+F27+H27+I27+J27+L27+M27+N27+P27+Q27+R27</f>
        <v>1502.6799999999998</v>
      </c>
      <c r="W27" s="30" t="s">
        <v>29</v>
      </c>
    </row>
    <row r="28" spans="1:23" x14ac:dyDescent="0.2">
      <c r="A28" s="15" t="s">
        <v>42</v>
      </c>
      <c r="B28" s="5"/>
      <c r="C28" s="16" t="s">
        <v>45</v>
      </c>
      <c r="D28" s="29">
        <v>0</v>
      </c>
      <c r="E28" s="29">
        <v>2.67</v>
      </c>
      <c r="F28" s="29">
        <v>16.149999999999999</v>
      </c>
      <c r="G28" s="18">
        <f t="shared" ref="G28:G29" si="8">SUM(D28:F28)</f>
        <v>18.82</v>
      </c>
      <c r="H28" s="29">
        <v>233.69</v>
      </c>
      <c r="I28" s="29">
        <v>209.51</v>
      </c>
      <c r="J28" s="29">
        <v>12.78</v>
      </c>
      <c r="K28" s="18">
        <f>SUM(H28:J28)</f>
        <v>455.97999999999996</v>
      </c>
      <c r="L28" s="29">
        <v>0</v>
      </c>
      <c r="M28" s="29">
        <v>0</v>
      </c>
      <c r="N28" s="29">
        <v>4.3600000000000003</v>
      </c>
      <c r="O28" s="18">
        <f>SUM(L28:N28)</f>
        <v>4.3600000000000003</v>
      </c>
      <c r="P28" s="29">
        <v>0</v>
      </c>
      <c r="Q28" s="29">
        <v>52.46</v>
      </c>
      <c r="R28" s="29">
        <v>0</v>
      </c>
      <c r="S28" s="18">
        <f>SUM(P28:R28)</f>
        <v>52.46</v>
      </c>
      <c r="T28" s="29"/>
      <c r="U28" s="29"/>
      <c r="V28" s="19">
        <f>D28+E28+F28+H28+I28+J28+L28+M28+N28+P28+Q28+R28</f>
        <v>531.62</v>
      </c>
      <c r="W28" s="30" t="s">
        <v>29</v>
      </c>
    </row>
    <row r="29" spans="1:23" ht="13.5" thickBot="1" x14ac:dyDescent="0.25">
      <c r="A29" s="15" t="s">
        <v>42</v>
      </c>
      <c r="B29" s="5"/>
      <c r="C29" s="21" t="s">
        <v>43</v>
      </c>
      <c r="D29" s="33">
        <v>0</v>
      </c>
      <c r="E29" s="33">
        <v>0</v>
      </c>
      <c r="F29" s="33">
        <v>0</v>
      </c>
      <c r="G29" s="18">
        <f t="shared" si="8"/>
        <v>0</v>
      </c>
      <c r="H29" s="33">
        <v>0</v>
      </c>
      <c r="I29" s="33">
        <v>0</v>
      </c>
      <c r="J29" s="33">
        <v>0</v>
      </c>
      <c r="K29" s="23">
        <f>SUM(H29:J29)</f>
        <v>0</v>
      </c>
      <c r="L29" s="33"/>
      <c r="M29" s="33"/>
      <c r="N29" s="33"/>
      <c r="O29" s="23">
        <f>SUM(L29:N29)</f>
        <v>0</v>
      </c>
      <c r="P29" s="33"/>
      <c r="Q29" s="33"/>
      <c r="R29" s="33"/>
      <c r="S29" s="23">
        <f>SUM(P29:R29)</f>
        <v>0</v>
      </c>
      <c r="T29" s="33"/>
      <c r="U29" s="34"/>
      <c r="V29" s="22">
        <f>D29+E29+F29+H29+I29+J29+L29+M29+N29+P29+Q29+R29</f>
        <v>0</v>
      </c>
      <c r="W29" s="35" t="s">
        <v>29</v>
      </c>
    </row>
    <row r="30" spans="1:23" x14ac:dyDescent="0.2">
      <c r="A30" s="15"/>
      <c r="B30" s="5"/>
      <c r="C30" s="14"/>
      <c r="D30" s="32"/>
      <c r="E30" s="32"/>
      <c r="F30" s="32"/>
      <c r="G30" s="25"/>
      <c r="H30" s="32"/>
      <c r="I30" s="32"/>
      <c r="J30" s="32"/>
      <c r="K30" s="25"/>
      <c r="L30" s="32"/>
      <c r="M30" s="32"/>
      <c r="N30" s="32"/>
      <c r="O30" s="25"/>
      <c r="P30" s="32"/>
      <c r="Q30" s="32"/>
      <c r="R30" s="32"/>
      <c r="S30" s="25"/>
      <c r="T30" s="32"/>
      <c r="U30" s="36"/>
      <c r="V30" s="17"/>
      <c r="W30" s="37"/>
    </row>
    <row r="31" spans="1:23" x14ac:dyDescent="0.2">
      <c r="A31" s="15"/>
      <c r="B31" s="12">
        <v>5</v>
      </c>
      <c r="C31" s="12" t="s">
        <v>31</v>
      </c>
      <c r="D31" s="5"/>
      <c r="E31" s="5"/>
      <c r="F31" s="5"/>
      <c r="G31" s="13"/>
      <c r="H31" s="5"/>
      <c r="I31" s="5"/>
      <c r="J31" s="5"/>
      <c r="K31" s="13"/>
      <c r="L31" s="5"/>
      <c r="M31" s="5"/>
      <c r="N31" s="5"/>
      <c r="O31" s="13"/>
      <c r="P31" s="5"/>
      <c r="Q31" s="5"/>
      <c r="R31" s="5"/>
      <c r="S31" s="13"/>
      <c r="T31" s="5"/>
      <c r="U31" s="5"/>
      <c r="V31" s="19"/>
      <c r="W31" s="30"/>
    </row>
    <row r="32" spans="1:23" x14ac:dyDescent="0.2">
      <c r="A32" s="38" t="s">
        <v>25</v>
      </c>
      <c r="B32" s="12"/>
      <c r="C32" s="39" t="s">
        <v>46</v>
      </c>
      <c r="D32" s="5">
        <v>0</v>
      </c>
      <c r="E32" s="5">
        <v>88</v>
      </c>
      <c r="F32" s="5">
        <v>0</v>
      </c>
      <c r="G32" s="18">
        <f>SUM(D32:F32)</f>
        <v>88</v>
      </c>
      <c r="H32" s="17">
        <v>11</v>
      </c>
      <c r="I32" s="17">
        <v>0</v>
      </c>
      <c r="J32" s="17">
        <v>0</v>
      </c>
      <c r="K32" s="18">
        <f>SUM(H32:J32)</f>
        <v>11</v>
      </c>
      <c r="L32" s="17">
        <v>0</v>
      </c>
      <c r="M32" s="17">
        <v>22</v>
      </c>
      <c r="N32" s="17">
        <v>11</v>
      </c>
      <c r="O32" s="18">
        <f>SUM(L32:N32)</f>
        <v>33</v>
      </c>
      <c r="P32" s="17">
        <v>66</v>
      </c>
      <c r="Q32" s="17">
        <v>88</v>
      </c>
      <c r="R32" s="17">
        <v>0</v>
      </c>
      <c r="S32" s="18">
        <f>SUM(P32:R32)</f>
        <v>154</v>
      </c>
      <c r="T32" s="17"/>
      <c r="U32" s="17"/>
      <c r="V32" s="19">
        <f>D32+E32+F32+H32+I32+J32+L32+M32+N32+P32+Q32+R32</f>
        <v>286</v>
      </c>
      <c r="W32" s="40" t="s">
        <v>29</v>
      </c>
    </row>
    <row r="33" spans="1:23" s="20" customFormat="1" x14ac:dyDescent="0.2">
      <c r="A33" s="38" t="s">
        <v>25</v>
      </c>
      <c r="B33" s="17"/>
      <c r="C33" s="39" t="s">
        <v>47</v>
      </c>
      <c r="D33" s="17">
        <v>0</v>
      </c>
      <c r="E33" s="17">
        <v>11</v>
      </c>
      <c r="F33" s="17">
        <v>22</v>
      </c>
      <c r="G33" s="18">
        <f>SUM(D33:F33)</f>
        <v>33</v>
      </c>
      <c r="H33" s="17">
        <v>33</v>
      </c>
      <c r="I33" s="17">
        <v>33</v>
      </c>
      <c r="J33" s="17">
        <v>22</v>
      </c>
      <c r="K33" s="18">
        <f>SUM(H33:J33)</f>
        <v>88</v>
      </c>
      <c r="L33" s="17">
        <v>22</v>
      </c>
      <c r="M33" s="17">
        <v>55</v>
      </c>
      <c r="N33" s="17">
        <v>66</v>
      </c>
      <c r="O33" s="18">
        <f>SUM(L33:N33)</f>
        <v>143</v>
      </c>
      <c r="P33" s="17">
        <v>33</v>
      </c>
      <c r="Q33" s="17">
        <v>0</v>
      </c>
      <c r="R33" s="17">
        <v>22</v>
      </c>
      <c r="S33" s="18">
        <f>SUM(P33:R33)</f>
        <v>55</v>
      </c>
      <c r="T33" s="17"/>
      <c r="U33" s="17"/>
      <c r="V33" s="19">
        <f>D33+E33+F33+H33+I33+J33+L33+M33+N33+P33+Q33+R33</f>
        <v>319</v>
      </c>
      <c r="W33" s="40" t="s">
        <v>29</v>
      </c>
    </row>
    <row r="34" spans="1:23" x14ac:dyDescent="0.2">
      <c r="A34" s="15"/>
      <c r="B34" s="5"/>
      <c r="C34" s="5"/>
      <c r="D34" s="5"/>
      <c r="E34" s="5"/>
      <c r="F34" s="5"/>
      <c r="G34" s="13"/>
      <c r="H34" s="5"/>
      <c r="I34" s="5"/>
      <c r="J34" s="5"/>
      <c r="K34" s="13"/>
      <c r="L34" s="5"/>
      <c r="M34" s="5"/>
      <c r="N34" s="5"/>
      <c r="O34" s="13"/>
      <c r="P34" s="5"/>
      <c r="Q34" s="5"/>
      <c r="R34" s="5"/>
      <c r="S34" s="13"/>
      <c r="T34" s="5"/>
      <c r="U34" s="5"/>
      <c r="V34" s="19"/>
      <c r="W34" s="5"/>
    </row>
    <row r="35" spans="1:23" x14ac:dyDescent="0.2">
      <c r="A35" s="15"/>
      <c r="B35" s="5"/>
      <c r="C35" s="6" t="s">
        <v>32</v>
      </c>
      <c r="D35" s="7" t="s">
        <v>2</v>
      </c>
      <c r="E35" s="7" t="s">
        <v>3</v>
      </c>
      <c r="F35" s="7" t="s">
        <v>4</v>
      </c>
      <c r="G35" s="8"/>
      <c r="H35" s="7" t="s">
        <v>6</v>
      </c>
      <c r="I35" s="7" t="s">
        <v>7</v>
      </c>
      <c r="J35" s="7" t="s">
        <v>8</v>
      </c>
      <c r="K35" s="8"/>
      <c r="L35" s="7" t="s">
        <v>10</v>
      </c>
      <c r="M35" s="7" t="s">
        <v>11</v>
      </c>
      <c r="N35" s="7" t="s">
        <v>12</v>
      </c>
      <c r="O35" s="8"/>
      <c r="P35" s="7" t="s">
        <v>14</v>
      </c>
      <c r="Q35" s="7" t="s">
        <v>15</v>
      </c>
      <c r="R35" s="7" t="s">
        <v>16</v>
      </c>
      <c r="S35" s="8"/>
      <c r="T35" s="5"/>
      <c r="U35" s="5"/>
      <c r="V35" s="19"/>
      <c r="W35" s="5"/>
    </row>
    <row r="36" spans="1:23" x14ac:dyDescent="0.2">
      <c r="A36" s="15"/>
      <c r="B36" s="12">
        <v>6</v>
      </c>
      <c r="C36" s="12" t="s">
        <v>33</v>
      </c>
      <c r="D36" s="5"/>
      <c r="E36" s="5"/>
      <c r="F36" s="5"/>
      <c r="G36" s="13"/>
      <c r="H36" s="5"/>
      <c r="I36" s="5"/>
      <c r="J36" s="5"/>
      <c r="K36" s="13"/>
      <c r="L36" s="5"/>
      <c r="M36" s="5"/>
      <c r="N36" s="5"/>
      <c r="O36" s="13"/>
      <c r="P36" s="5"/>
      <c r="Q36" s="5"/>
      <c r="R36" s="5"/>
      <c r="S36" s="13"/>
      <c r="T36" s="5"/>
      <c r="U36" s="5"/>
      <c r="V36" s="19"/>
      <c r="W36" s="5"/>
    </row>
    <row r="37" spans="1:23" x14ac:dyDescent="0.2">
      <c r="A37" s="15" t="s">
        <v>22</v>
      </c>
      <c r="B37" s="5"/>
      <c r="C37" s="16" t="s">
        <v>23</v>
      </c>
      <c r="D37" s="17">
        <v>3426</v>
      </c>
      <c r="E37" s="17">
        <v>3227</v>
      </c>
      <c r="F37" s="17">
        <v>3014</v>
      </c>
      <c r="G37" s="18">
        <f t="shared" ref="G37:G44" si="9">D37+E37+F37</f>
        <v>9667</v>
      </c>
      <c r="H37" s="17">
        <v>3384</v>
      </c>
      <c r="I37" s="17">
        <v>3219</v>
      </c>
      <c r="J37" s="17">
        <v>2916</v>
      </c>
      <c r="K37" s="18">
        <f t="shared" ref="K37:K44" si="10">H37+I37+J37</f>
        <v>9519</v>
      </c>
      <c r="L37" s="17">
        <v>5250</v>
      </c>
      <c r="M37" s="17">
        <v>2690</v>
      </c>
      <c r="N37" s="17">
        <v>2592</v>
      </c>
      <c r="O37" s="18">
        <f t="shared" ref="O37:O44" si="11">L37+M37+N37</f>
        <v>10532</v>
      </c>
      <c r="P37" s="17">
        <v>2333</v>
      </c>
      <c r="Q37" s="17">
        <v>3329</v>
      </c>
      <c r="R37" s="17">
        <v>1809</v>
      </c>
      <c r="S37" s="18">
        <f t="shared" ref="S37:S44" si="12">SUM(P37:R37)</f>
        <v>7471</v>
      </c>
      <c r="T37" s="5"/>
      <c r="U37" s="17"/>
      <c r="V37" s="19">
        <f t="shared" ref="V37:V44" si="13">D37+E37+F37+H37+I37+J37+L37+M37+N37+P37+Q37+R37</f>
        <v>37189</v>
      </c>
      <c r="W37" s="30" t="s">
        <v>34</v>
      </c>
    </row>
    <row r="38" spans="1:23" x14ac:dyDescent="0.2">
      <c r="A38" s="15" t="s">
        <v>22</v>
      </c>
      <c r="B38" s="5"/>
      <c r="C38" s="44" t="s">
        <v>53</v>
      </c>
      <c r="D38" s="19">
        <v>14750</v>
      </c>
      <c r="E38" s="19">
        <v>38523</v>
      </c>
      <c r="F38" s="17">
        <v>80068</v>
      </c>
      <c r="G38" s="18">
        <f t="shared" si="9"/>
        <v>133341</v>
      </c>
      <c r="H38" s="17">
        <v>112184</v>
      </c>
      <c r="I38" s="17">
        <v>52046</v>
      </c>
      <c r="J38" s="17">
        <v>85408</v>
      </c>
      <c r="K38" s="18">
        <f t="shared" si="10"/>
        <v>249638</v>
      </c>
      <c r="L38" s="17">
        <v>81775</v>
      </c>
      <c r="M38" s="17">
        <v>41323</v>
      </c>
      <c r="N38" s="17">
        <v>78232</v>
      </c>
      <c r="O38" s="18">
        <f t="shared" si="11"/>
        <v>201330</v>
      </c>
      <c r="P38" s="17">
        <v>72518</v>
      </c>
      <c r="Q38" s="17">
        <v>92207</v>
      </c>
      <c r="R38" s="17">
        <v>40818</v>
      </c>
      <c r="S38" s="18">
        <f t="shared" si="12"/>
        <v>205543</v>
      </c>
      <c r="T38" s="5"/>
      <c r="U38" s="17"/>
      <c r="V38" s="19">
        <f t="shared" si="13"/>
        <v>789852</v>
      </c>
      <c r="W38" s="30" t="s">
        <v>34</v>
      </c>
    </row>
    <row r="39" spans="1:23" x14ac:dyDescent="0.2">
      <c r="A39" s="15" t="s">
        <v>22</v>
      </c>
      <c r="B39" s="5"/>
      <c r="C39" s="44" t="s">
        <v>54</v>
      </c>
      <c r="D39" s="19">
        <v>3200</v>
      </c>
      <c r="E39" s="19">
        <v>4750</v>
      </c>
      <c r="F39" s="19">
        <v>6800</v>
      </c>
      <c r="G39" s="18">
        <f t="shared" si="9"/>
        <v>14750</v>
      </c>
      <c r="H39" s="17">
        <v>4450</v>
      </c>
      <c r="I39" s="17">
        <v>4450</v>
      </c>
      <c r="J39" s="17">
        <v>4150</v>
      </c>
      <c r="K39" s="18">
        <f t="shared" si="10"/>
        <v>13050</v>
      </c>
      <c r="L39" s="17">
        <v>3800</v>
      </c>
      <c r="M39" s="17">
        <v>6150</v>
      </c>
      <c r="N39" s="17">
        <v>1850</v>
      </c>
      <c r="O39" s="18">
        <f t="shared" si="11"/>
        <v>11800</v>
      </c>
      <c r="P39" s="17">
        <v>1950</v>
      </c>
      <c r="Q39" s="17">
        <v>4550</v>
      </c>
      <c r="R39" s="17">
        <v>2200</v>
      </c>
      <c r="S39" s="18">
        <f t="shared" si="12"/>
        <v>8700</v>
      </c>
      <c r="T39" s="5"/>
      <c r="U39" s="17"/>
      <c r="V39" s="19">
        <f t="shared" si="13"/>
        <v>48300</v>
      </c>
      <c r="W39" s="30" t="s">
        <v>34</v>
      </c>
    </row>
    <row r="40" spans="1:23" x14ac:dyDescent="0.2">
      <c r="A40" s="15" t="s">
        <v>22</v>
      </c>
      <c r="B40" s="5"/>
      <c r="C40" s="44" t="s">
        <v>58</v>
      </c>
      <c r="D40" s="19">
        <v>320</v>
      </c>
      <c r="E40" s="19">
        <v>0</v>
      </c>
      <c r="F40" s="19">
        <v>0</v>
      </c>
      <c r="G40" s="18">
        <f t="shared" si="9"/>
        <v>320</v>
      </c>
      <c r="H40" s="17">
        <v>1290</v>
      </c>
      <c r="I40" s="17">
        <v>360</v>
      </c>
      <c r="J40" s="17">
        <v>0</v>
      </c>
      <c r="K40" s="18">
        <f t="shared" si="10"/>
        <v>1650</v>
      </c>
      <c r="L40" s="17">
        <v>3520</v>
      </c>
      <c r="M40" s="17">
        <v>0</v>
      </c>
      <c r="N40" s="17">
        <v>290</v>
      </c>
      <c r="O40" s="18">
        <f t="shared" si="11"/>
        <v>3810</v>
      </c>
      <c r="P40" s="17">
        <v>320</v>
      </c>
      <c r="Q40" s="17">
        <v>220</v>
      </c>
      <c r="R40" s="17">
        <v>260</v>
      </c>
      <c r="S40" s="18">
        <f t="shared" si="12"/>
        <v>800</v>
      </c>
      <c r="T40" s="45"/>
      <c r="U40" s="19"/>
      <c r="V40" s="19">
        <f t="shared" si="13"/>
        <v>6580</v>
      </c>
      <c r="W40" s="30" t="s">
        <v>34</v>
      </c>
    </row>
    <row r="41" spans="1:23" x14ac:dyDescent="0.2">
      <c r="A41" s="15" t="s">
        <v>22</v>
      </c>
      <c r="B41" s="5"/>
      <c r="C41" s="44" t="s">
        <v>59</v>
      </c>
      <c r="D41" s="19">
        <v>1106</v>
      </c>
      <c r="E41" s="19">
        <v>871</v>
      </c>
      <c r="F41" s="19">
        <v>871</v>
      </c>
      <c r="G41" s="18">
        <f t="shared" si="9"/>
        <v>2848</v>
      </c>
      <c r="H41" s="17">
        <v>972</v>
      </c>
      <c r="I41" s="17">
        <v>771</v>
      </c>
      <c r="J41" s="17">
        <v>570</v>
      </c>
      <c r="K41" s="18">
        <f t="shared" si="10"/>
        <v>2313</v>
      </c>
      <c r="L41" s="17">
        <v>838</v>
      </c>
      <c r="M41" s="17">
        <v>469</v>
      </c>
      <c r="N41" s="17">
        <v>670</v>
      </c>
      <c r="O41" s="18">
        <f t="shared" si="11"/>
        <v>1977</v>
      </c>
      <c r="P41" s="17">
        <v>603</v>
      </c>
      <c r="Q41" s="17">
        <v>871</v>
      </c>
      <c r="R41" s="17">
        <v>570</v>
      </c>
      <c r="S41" s="18">
        <f t="shared" si="12"/>
        <v>2044</v>
      </c>
      <c r="T41" s="45"/>
      <c r="U41" s="19"/>
      <c r="V41" s="19">
        <f t="shared" si="13"/>
        <v>9182</v>
      </c>
      <c r="W41" s="30" t="s">
        <v>34</v>
      </c>
    </row>
    <row r="42" spans="1:23" x14ac:dyDescent="0.2">
      <c r="A42" s="15" t="s">
        <v>38</v>
      </c>
      <c r="B42" s="5"/>
      <c r="C42" s="44" t="s">
        <v>37</v>
      </c>
      <c r="D42" s="19">
        <v>4659</v>
      </c>
      <c r="E42" s="19">
        <v>5123</v>
      </c>
      <c r="F42" s="19">
        <v>5185</v>
      </c>
      <c r="G42" s="18">
        <f>D42+E42+F42</f>
        <v>14967</v>
      </c>
      <c r="H42" s="17">
        <v>4215</v>
      </c>
      <c r="I42" s="17">
        <v>4158</v>
      </c>
      <c r="J42" s="17">
        <v>4735</v>
      </c>
      <c r="K42" s="18">
        <f t="shared" si="10"/>
        <v>13108</v>
      </c>
      <c r="L42" s="17">
        <v>5160</v>
      </c>
      <c r="M42" s="17">
        <v>3810</v>
      </c>
      <c r="N42" s="17">
        <v>4296</v>
      </c>
      <c r="O42" s="18">
        <f t="shared" si="11"/>
        <v>13266</v>
      </c>
      <c r="P42" s="17">
        <v>4812</v>
      </c>
      <c r="Q42" s="17">
        <v>5198</v>
      </c>
      <c r="R42" s="17">
        <v>4241</v>
      </c>
      <c r="S42" s="18">
        <f t="shared" si="12"/>
        <v>14251</v>
      </c>
      <c r="T42" s="45"/>
      <c r="U42" s="19"/>
      <c r="V42" s="19">
        <f>D42+E42+F42+H42+I42+J42+L42+M42+N42+P42+Q42+R42</f>
        <v>55592</v>
      </c>
      <c r="W42" s="30" t="s">
        <v>34</v>
      </c>
    </row>
    <row r="43" spans="1:23" ht="13.5" thickBot="1" x14ac:dyDescent="0.25">
      <c r="A43" s="15" t="s">
        <v>25</v>
      </c>
      <c r="B43" s="5"/>
      <c r="C43" s="21" t="s">
        <v>26</v>
      </c>
      <c r="D43" s="22">
        <v>4046</v>
      </c>
      <c r="E43" s="22">
        <v>5614</v>
      </c>
      <c r="F43" s="22">
        <v>4882</v>
      </c>
      <c r="G43" s="23">
        <f t="shared" si="9"/>
        <v>14542</v>
      </c>
      <c r="H43" s="22">
        <v>2559</v>
      </c>
      <c r="I43" s="22">
        <v>1982</v>
      </c>
      <c r="J43" s="22">
        <v>2011</v>
      </c>
      <c r="K43" s="23">
        <f t="shared" si="10"/>
        <v>6552</v>
      </c>
      <c r="L43" s="22">
        <v>1651</v>
      </c>
      <c r="M43" s="22">
        <v>1474</v>
      </c>
      <c r="N43" s="22">
        <v>3048</v>
      </c>
      <c r="O43" s="23">
        <f t="shared" si="11"/>
        <v>6173</v>
      </c>
      <c r="P43" s="22">
        <v>2029</v>
      </c>
      <c r="Q43" s="22">
        <v>3624</v>
      </c>
      <c r="R43" s="22">
        <v>3546</v>
      </c>
      <c r="S43" s="23">
        <f t="shared" si="12"/>
        <v>9199</v>
      </c>
      <c r="T43" s="41"/>
      <c r="U43" s="22"/>
      <c r="V43" s="19">
        <f t="shared" si="13"/>
        <v>36466</v>
      </c>
      <c r="W43" s="35" t="s">
        <v>34</v>
      </c>
    </row>
    <row r="44" spans="1:23" x14ac:dyDescent="0.2">
      <c r="A44" s="15"/>
      <c r="B44" s="5"/>
      <c r="C44" s="14" t="s">
        <v>35</v>
      </c>
      <c r="D44" s="24">
        <f>SUM(D37:D43)</f>
        <v>31507</v>
      </c>
      <c r="E44" s="24">
        <f>SUM(E37:E43)</f>
        <v>58108</v>
      </c>
      <c r="F44" s="24">
        <f>SUM(F37:F43)</f>
        <v>100820</v>
      </c>
      <c r="G44" s="25">
        <f t="shared" si="9"/>
        <v>190435</v>
      </c>
      <c r="H44" s="24">
        <f>SUM(H37:H43)</f>
        <v>129054</v>
      </c>
      <c r="I44" s="24">
        <f>SUM(I37:I43)</f>
        <v>66986</v>
      </c>
      <c r="J44" s="24">
        <f>SUM(J37:J43)</f>
        <v>99790</v>
      </c>
      <c r="K44" s="25">
        <f t="shared" si="10"/>
        <v>295830</v>
      </c>
      <c r="L44" s="24">
        <f>SUM(L37:L43)</f>
        <v>101994</v>
      </c>
      <c r="M44" s="24">
        <f>SUM(M37:M43)</f>
        <v>55916</v>
      </c>
      <c r="N44" s="24">
        <f>SUM(N37:N43)</f>
        <v>90978</v>
      </c>
      <c r="O44" s="25">
        <f t="shared" si="11"/>
        <v>248888</v>
      </c>
      <c r="P44" s="24">
        <f>SUM(P37:P43)</f>
        <v>84565</v>
      </c>
      <c r="Q44" s="24">
        <f>SUM(Q37:Q43)</f>
        <v>109999</v>
      </c>
      <c r="R44" s="24">
        <f>SUM(R37:R43)</f>
        <v>53444</v>
      </c>
      <c r="S44" s="25">
        <f t="shared" si="12"/>
        <v>248008</v>
      </c>
      <c r="T44" s="24"/>
      <c r="U44" s="24"/>
      <c r="V44" s="17">
        <f t="shared" si="13"/>
        <v>983161</v>
      </c>
      <c r="W44" s="42" t="s">
        <v>34</v>
      </c>
    </row>
    <row r="45" spans="1:23" x14ac:dyDescent="0.2">
      <c r="A45" s="15"/>
      <c r="B45" s="5"/>
      <c r="C45" s="14"/>
      <c r="D45" s="24"/>
      <c r="E45" s="24"/>
      <c r="F45" s="24"/>
      <c r="G45" s="25"/>
      <c r="H45" s="24"/>
      <c r="I45" s="24"/>
      <c r="J45" s="24"/>
      <c r="K45" s="25"/>
      <c r="L45" s="24"/>
      <c r="M45" s="24"/>
      <c r="N45" s="24"/>
      <c r="O45" s="25"/>
      <c r="P45" s="24"/>
      <c r="Q45" s="24"/>
      <c r="R45" s="24"/>
      <c r="S45" s="25"/>
      <c r="T45" s="24"/>
      <c r="U45" s="24"/>
      <c r="V45" s="17"/>
      <c r="W45" s="42"/>
    </row>
    <row r="46" spans="1:23" x14ac:dyDescent="0.2">
      <c r="A46" s="15"/>
      <c r="B46" s="46">
        <v>7</v>
      </c>
      <c r="C46" s="47" t="s">
        <v>48</v>
      </c>
      <c r="D46" s="24"/>
      <c r="E46" s="24"/>
      <c r="F46" s="24"/>
      <c r="G46" s="25"/>
      <c r="H46" s="24"/>
      <c r="I46" s="24"/>
      <c r="J46" s="24"/>
      <c r="K46" s="25"/>
      <c r="L46" s="24"/>
      <c r="M46" s="24"/>
      <c r="N46" s="24"/>
      <c r="O46" s="25"/>
      <c r="P46" s="24"/>
      <c r="Q46" s="24"/>
      <c r="R46" s="24"/>
      <c r="S46" s="25"/>
      <c r="T46" s="24"/>
      <c r="U46" s="24"/>
      <c r="V46" s="17"/>
      <c r="W46" s="42"/>
    </row>
    <row r="47" spans="1:23" x14ac:dyDescent="0.2">
      <c r="A47" s="15" t="s">
        <v>49</v>
      </c>
      <c r="B47" s="5"/>
      <c r="C47" s="48" t="s">
        <v>50</v>
      </c>
      <c r="D47" s="24">
        <v>7119.36</v>
      </c>
      <c r="E47" s="24">
        <v>6139</v>
      </c>
      <c r="F47" s="24">
        <v>9161</v>
      </c>
      <c r="G47" s="18">
        <f t="shared" ref="G47:G49" si="14">D47+E47+F47</f>
        <v>22419.360000000001</v>
      </c>
      <c r="H47" s="24">
        <v>6965</v>
      </c>
      <c r="I47" s="24">
        <v>6646</v>
      </c>
      <c r="J47" s="24">
        <v>8760</v>
      </c>
      <c r="K47" s="18">
        <f t="shared" ref="K47:K49" si="15">H47+I47+J47</f>
        <v>22371</v>
      </c>
      <c r="L47" s="24">
        <v>6951</v>
      </c>
      <c r="M47" s="24">
        <v>3889</v>
      </c>
      <c r="N47" s="24">
        <v>7372</v>
      </c>
      <c r="O47" s="18">
        <f t="shared" ref="O47:O49" si="16">L47+M47+N47</f>
        <v>18212</v>
      </c>
      <c r="P47" s="24">
        <v>8810</v>
      </c>
      <c r="Q47" s="24">
        <v>4011</v>
      </c>
      <c r="R47" s="24">
        <v>4130</v>
      </c>
      <c r="S47" s="18">
        <f t="shared" ref="S47:S49" si="17">SUM(P47:R47)</f>
        <v>16951</v>
      </c>
      <c r="T47" s="24"/>
      <c r="U47" s="24"/>
      <c r="V47" s="19">
        <f>D47+E47+F47+H47+I47+J47+L47+M47+N47+P47+Q47+R47</f>
        <v>79953.36</v>
      </c>
      <c r="W47" s="42" t="s">
        <v>56</v>
      </c>
    </row>
    <row r="48" spans="1:23" x14ac:dyDescent="0.2">
      <c r="A48" s="15"/>
      <c r="B48" s="5"/>
      <c r="C48" s="48" t="s">
        <v>51</v>
      </c>
      <c r="D48" s="24">
        <v>6067.24</v>
      </c>
      <c r="E48" s="24">
        <v>6267.16</v>
      </c>
      <c r="F48" s="24">
        <v>8935</v>
      </c>
      <c r="G48" s="18">
        <f t="shared" si="14"/>
        <v>21269.4</v>
      </c>
      <c r="H48" s="24">
        <v>6135.1</v>
      </c>
      <c r="I48" s="24">
        <v>7521.8</v>
      </c>
      <c r="J48" s="24">
        <v>5377.72</v>
      </c>
      <c r="K48" s="18">
        <f t="shared" si="15"/>
        <v>19034.620000000003</v>
      </c>
      <c r="L48" s="24">
        <v>7283.84</v>
      </c>
      <c r="M48" s="24">
        <v>6386</v>
      </c>
      <c r="N48" s="24">
        <v>9490</v>
      </c>
      <c r="O48" s="18">
        <f t="shared" si="16"/>
        <v>23159.84</v>
      </c>
      <c r="P48" s="24">
        <v>8917</v>
      </c>
      <c r="Q48" s="24">
        <v>7350</v>
      </c>
      <c r="R48" s="24">
        <v>8356</v>
      </c>
      <c r="S48" s="18">
        <f t="shared" si="17"/>
        <v>24623</v>
      </c>
      <c r="T48" s="24"/>
      <c r="U48" s="24"/>
      <c r="V48" s="19">
        <f t="shared" ref="V48:V49" si="18">D48+E48+F48+H48+I48+J48+L48+M48+N48+P48+Q48+R48</f>
        <v>88086.86</v>
      </c>
      <c r="W48" s="42" t="s">
        <v>56</v>
      </c>
    </row>
    <row r="49" spans="1:23" x14ac:dyDescent="0.2">
      <c r="A49" s="15"/>
      <c r="B49" s="5"/>
      <c r="C49" s="48" t="s">
        <v>52</v>
      </c>
      <c r="D49" s="24">
        <v>1438</v>
      </c>
      <c r="E49" s="24">
        <v>1528</v>
      </c>
      <c r="F49" s="24">
        <v>1887</v>
      </c>
      <c r="G49" s="50">
        <f t="shared" si="14"/>
        <v>4853</v>
      </c>
      <c r="H49" s="24">
        <v>730</v>
      </c>
      <c r="I49" s="24">
        <v>4233</v>
      </c>
      <c r="J49" s="24">
        <v>0</v>
      </c>
      <c r="K49" s="18">
        <f t="shared" si="15"/>
        <v>4963</v>
      </c>
      <c r="L49" s="24">
        <v>1303</v>
      </c>
      <c r="M49" s="24">
        <v>3095</v>
      </c>
      <c r="N49" s="24">
        <v>1627</v>
      </c>
      <c r="O49" s="18">
        <f t="shared" si="16"/>
        <v>6025</v>
      </c>
      <c r="P49" s="24">
        <v>1107</v>
      </c>
      <c r="Q49" s="24">
        <v>1706</v>
      </c>
      <c r="R49" s="24">
        <v>4203</v>
      </c>
      <c r="S49" s="18">
        <f t="shared" si="17"/>
        <v>7016</v>
      </c>
      <c r="T49" s="24"/>
      <c r="U49" s="24"/>
      <c r="V49" s="19">
        <f t="shared" si="18"/>
        <v>22857</v>
      </c>
      <c r="W49" s="42" t="s">
        <v>56</v>
      </c>
    </row>
    <row r="50" spans="1:23" x14ac:dyDescent="0.2">
      <c r="A50" s="15"/>
      <c r="B50" s="5"/>
      <c r="C50" s="5"/>
      <c r="D50" s="17"/>
      <c r="E50" s="17"/>
      <c r="F50" s="17"/>
      <c r="G50" s="50"/>
      <c r="H50" s="17"/>
      <c r="I50" s="17"/>
      <c r="J50" s="17"/>
      <c r="K50" s="50"/>
      <c r="L50" s="17"/>
      <c r="M50" s="17"/>
      <c r="N50" s="17"/>
      <c r="O50" s="50"/>
      <c r="P50" s="17"/>
      <c r="Q50" s="17"/>
      <c r="R50" s="17"/>
      <c r="S50" s="50"/>
      <c r="T50" s="17"/>
      <c r="U50" s="17"/>
      <c r="V50" s="17"/>
      <c r="W50" s="5"/>
    </row>
    <row r="52" spans="1:23" x14ac:dyDescent="0.2">
      <c r="A52" s="43" t="s">
        <v>36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X50"/>
  <sheetViews>
    <sheetView topLeftCell="B20" zoomScale="115" zoomScaleNormal="115" workbookViewId="0">
      <selection activeCell="G46" sqref="G46"/>
    </sheetView>
  </sheetViews>
  <sheetFormatPr defaultRowHeight="12.75" x14ac:dyDescent="0.2"/>
  <cols>
    <col min="1" max="1" width="25.7109375" customWidth="1"/>
    <col min="2" max="2" width="2" bestFit="1" customWidth="1"/>
    <col min="3" max="3" width="48.7109375" bestFit="1" customWidth="1"/>
    <col min="4" max="4" width="8.140625" bestFit="1" customWidth="1"/>
    <col min="5" max="5" width="7.28515625" bestFit="1" customWidth="1"/>
    <col min="6" max="6" width="8.140625" bestFit="1" customWidth="1"/>
    <col min="7" max="7" width="10" bestFit="1" customWidth="1"/>
    <col min="8" max="10" width="8.140625" bestFit="1" customWidth="1"/>
    <col min="11" max="11" width="10" bestFit="1" customWidth="1"/>
    <col min="12" max="12" width="8.140625" bestFit="1" customWidth="1"/>
    <col min="14" max="14" width="9.85546875" bestFit="1" customWidth="1"/>
    <col min="15" max="15" width="10" bestFit="1" customWidth="1"/>
    <col min="16" max="16" width="8.140625" bestFit="1" customWidth="1"/>
    <col min="19" max="19" width="10" bestFit="1" customWidth="1"/>
    <col min="20" max="20" width="2.7109375" customWidth="1"/>
    <col min="21" max="21" width="8.140625" hidden="1" customWidth="1"/>
    <col min="23" max="23" width="5" bestFit="1" customWidth="1"/>
    <col min="257" max="257" width="25.7109375" customWidth="1"/>
    <col min="258" max="258" width="2" bestFit="1" customWidth="1"/>
    <col min="259" max="259" width="38.7109375" bestFit="1" customWidth="1"/>
    <col min="260" max="260" width="8.140625" bestFit="1" customWidth="1"/>
    <col min="261" max="261" width="7.28515625" bestFit="1" customWidth="1"/>
    <col min="262" max="262" width="8.140625" bestFit="1" customWidth="1"/>
    <col min="263" max="263" width="10" bestFit="1" customWidth="1"/>
    <col min="264" max="266" width="8.140625" bestFit="1" customWidth="1"/>
    <col min="267" max="267" width="10" bestFit="1" customWidth="1"/>
    <col min="268" max="268" width="8.140625" bestFit="1" customWidth="1"/>
    <col min="270" max="270" width="9.85546875" bestFit="1" customWidth="1"/>
    <col min="271" max="271" width="10" bestFit="1" customWidth="1"/>
    <col min="272" max="272" width="8.140625" bestFit="1" customWidth="1"/>
    <col min="275" max="275" width="10" bestFit="1" customWidth="1"/>
    <col min="276" max="276" width="2.7109375" customWidth="1"/>
    <col min="277" max="277" width="0" hidden="1" customWidth="1"/>
    <col min="279" max="279" width="5" bestFit="1" customWidth="1"/>
    <col min="513" max="513" width="25.7109375" customWidth="1"/>
    <col min="514" max="514" width="2" bestFit="1" customWidth="1"/>
    <col min="515" max="515" width="38.7109375" bestFit="1" customWidth="1"/>
    <col min="516" max="516" width="8.140625" bestFit="1" customWidth="1"/>
    <col min="517" max="517" width="7.28515625" bestFit="1" customWidth="1"/>
    <col min="518" max="518" width="8.140625" bestFit="1" customWidth="1"/>
    <col min="519" max="519" width="10" bestFit="1" customWidth="1"/>
    <col min="520" max="522" width="8.140625" bestFit="1" customWidth="1"/>
    <col min="523" max="523" width="10" bestFit="1" customWidth="1"/>
    <col min="524" max="524" width="8.140625" bestFit="1" customWidth="1"/>
    <col min="526" max="526" width="9.85546875" bestFit="1" customWidth="1"/>
    <col min="527" max="527" width="10" bestFit="1" customWidth="1"/>
    <col min="528" max="528" width="8.140625" bestFit="1" customWidth="1"/>
    <col min="531" max="531" width="10" bestFit="1" customWidth="1"/>
    <col min="532" max="532" width="2.7109375" customWidth="1"/>
    <col min="533" max="533" width="0" hidden="1" customWidth="1"/>
    <col min="535" max="535" width="5" bestFit="1" customWidth="1"/>
    <col min="769" max="769" width="25.7109375" customWidth="1"/>
    <col min="770" max="770" width="2" bestFit="1" customWidth="1"/>
    <col min="771" max="771" width="38.7109375" bestFit="1" customWidth="1"/>
    <col min="772" max="772" width="8.140625" bestFit="1" customWidth="1"/>
    <col min="773" max="773" width="7.28515625" bestFit="1" customWidth="1"/>
    <col min="774" max="774" width="8.140625" bestFit="1" customWidth="1"/>
    <col min="775" max="775" width="10" bestFit="1" customWidth="1"/>
    <col min="776" max="778" width="8.140625" bestFit="1" customWidth="1"/>
    <col min="779" max="779" width="10" bestFit="1" customWidth="1"/>
    <col min="780" max="780" width="8.140625" bestFit="1" customWidth="1"/>
    <col min="782" max="782" width="9.85546875" bestFit="1" customWidth="1"/>
    <col min="783" max="783" width="10" bestFit="1" customWidth="1"/>
    <col min="784" max="784" width="8.140625" bestFit="1" customWidth="1"/>
    <col min="787" max="787" width="10" bestFit="1" customWidth="1"/>
    <col min="788" max="788" width="2.7109375" customWidth="1"/>
    <col min="789" max="789" width="0" hidden="1" customWidth="1"/>
    <col min="791" max="791" width="5" bestFit="1" customWidth="1"/>
    <col min="1025" max="1025" width="25.7109375" customWidth="1"/>
    <col min="1026" max="1026" width="2" bestFit="1" customWidth="1"/>
    <col min="1027" max="1027" width="38.7109375" bestFit="1" customWidth="1"/>
    <col min="1028" max="1028" width="8.140625" bestFit="1" customWidth="1"/>
    <col min="1029" max="1029" width="7.28515625" bestFit="1" customWidth="1"/>
    <col min="1030" max="1030" width="8.140625" bestFit="1" customWidth="1"/>
    <col min="1031" max="1031" width="10" bestFit="1" customWidth="1"/>
    <col min="1032" max="1034" width="8.140625" bestFit="1" customWidth="1"/>
    <col min="1035" max="1035" width="10" bestFit="1" customWidth="1"/>
    <col min="1036" max="1036" width="8.140625" bestFit="1" customWidth="1"/>
    <col min="1038" max="1038" width="9.85546875" bestFit="1" customWidth="1"/>
    <col min="1039" max="1039" width="10" bestFit="1" customWidth="1"/>
    <col min="1040" max="1040" width="8.140625" bestFit="1" customWidth="1"/>
    <col min="1043" max="1043" width="10" bestFit="1" customWidth="1"/>
    <col min="1044" max="1044" width="2.7109375" customWidth="1"/>
    <col min="1045" max="1045" width="0" hidden="1" customWidth="1"/>
    <col min="1047" max="1047" width="5" bestFit="1" customWidth="1"/>
    <col min="1281" max="1281" width="25.7109375" customWidth="1"/>
    <col min="1282" max="1282" width="2" bestFit="1" customWidth="1"/>
    <col min="1283" max="1283" width="38.7109375" bestFit="1" customWidth="1"/>
    <col min="1284" max="1284" width="8.140625" bestFit="1" customWidth="1"/>
    <col min="1285" max="1285" width="7.28515625" bestFit="1" customWidth="1"/>
    <col min="1286" max="1286" width="8.140625" bestFit="1" customWidth="1"/>
    <col min="1287" max="1287" width="10" bestFit="1" customWidth="1"/>
    <col min="1288" max="1290" width="8.140625" bestFit="1" customWidth="1"/>
    <col min="1291" max="1291" width="10" bestFit="1" customWidth="1"/>
    <col min="1292" max="1292" width="8.140625" bestFit="1" customWidth="1"/>
    <col min="1294" max="1294" width="9.85546875" bestFit="1" customWidth="1"/>
    <col min="1295" max="1295" width="10" bestFit="1" customWidth="1"/>
    <col min="1296" max="1296" width="8.140625" bestFit="1" customWidth="1"/>
    <col min="1299" max="1299" width="10" bestFit="1" customWidth="1"/>
    <col min="1300" max="1300" width="2.7109375" customWidth="1"/>
    <col min="1301" max="1301" width="0" hidden="1" customWidth="1"/>
    <col min="1303" max="1303" width="5" bestFit="1" customWidth="1"/>
    <col min="1537" max="1537" width="25.7109375" customWidth="1"/>
    <col min="1538" max="1538" width="2" bestFit="1" customWidth="1"/>
    <col min="1539" max="1539" width="38.7109375" bestFit="1" customWidth="1"/>
    <col min="1540" max="1540" width="8.140625" bestFit="1" customWidth="1"/>
    <col min="1541" max="1541" width="7.28515625" bestFit="1" customWidth="1"/>
    <col min="1542" max="1542" width="8.140625" bestFit="1" customWidth="1"/>
    <col min="1543" max="1543" width="10" bestFit="1" customWidth="1"/>
    <col min="1544" max="1546" width="8.140625" bestFit="1" customWidth="1"/>
    <col min="1547" max="1547" width="10" bestFit="1" customWidth="1"/>
    <col min="1548" max="1548" width="8.140625" bestFit="1" customWidth="1"/>
    <col min="1550" max="1550" width="9.85546875" bestFit="1" customWidth="1"/>
    <col min="1551" max="1551" width="10" bestFit="1" customWidth="1"/>
    <col min="1552" max="1552" width="8.140625" bestFit="1" customWidth="1"/>
    <col min="1555" max="1555" width="10" bestFit="1" customWidth="1"/>
    <col min="1556" max="1556" width="2.7109375" customWidth="1"/>
    <col min="1557" max="1557" width="0" hidden="1" customWidth="1"/>
    <col min="1559" max="1559" width="5" bestFit="1" customWidth="1"/>
    <col min="1793" max="1793" width="25.7109375" customWidth="1"/>
    <col min="1794" max="1794" width="2" bestFit="1" customWidth="1"/>
    <col min="1795" max="1795" width="38.7109375" bestFit="1" customWidth="1"/>
    <col min="1796" max="1796" width="8.140625" bestFit="1" customWidth="1"/>
    <col min="1797" max="1797" width="7.28515625" bestFit="1" customWidth="1"/>
    <col min="1798" max="1798" width="8.140625" bestFit="1" customWidth="1"/>
    <col min="1799" max="1799" width="10" bestFit="1" customWidth="1"/>
    <col min="1800" max="1802" width="8.140625" bestFit="1" customWidth="1"/>
    <col min="1803" max="1803" width="10" bestFit="1" customWidth="1"/>
    <col min="1804" max="1804" width="8.140625" bestFit="1" customWidth="1"/>
    <col min="1806" max="1806" width="9.85546875" bestFit="1" customWidth="1"/>
    <col min="1807" max="1807" width="10" bestFit="1" customWidth="1"/>
    <col min="1808" max="1808" width="8.140625" bestFit="1" customWidth="1"/>
    <col min="1811" max="1811" width="10" bestFit="1" customWidth="1"/>
    <col min="1812" max="1812" width="2.7109375" customWidth="1"/>
    <col min="1813" max="1813" width="0" hidden="1" customWidth="1"/>
    <col min="1815" max="1815" width="5" bestFit="1" customWidth="1"/>
    <col min="2049" max="2049" width="25.7109375" customWidth="1"/>
    <col min="2050" max="2050" width="2" bestFit="1" customWidth="1"/>
    <col min="2051" max="2051" width="38.7109375" bestFit="1" customWidth="1"/>
    <col min="2052" max="2052" width="8.140625" bestFit="1" customWidth="1"/>
    <col min="2053" max="2053" width="7.28515625" bestFit="1" customWidth="1"/>
    <col min="2054" max="2054" width="8.140625" bestFit="1" customWidth="1"/>
    <col min="2055" max="2055" width="10" bestFit="1" customWidth="1"/>
    <col min="2056" max="2058" width="8.140625" bestFit="1" customWidth="1"/>
    <col min="2059" max="2059" width="10" bestFit="1" customWidth="1"/>
    <col min="2060" max="2060" width="8.140625" bestFit="1" customWidth="1"/>
    <col min="2062" max="2062" width="9.85546875" bestFit="1" customWidth="1"/>
    <col min="2063" max="2063" width="10" bestFit="1" customWidth="1"/>
    <col min="2064" max="2064" width="8.140625" bestFit="1" customWidth="1"/>
    <col min="2067" max="2067" width="10" bestFit="1" customWidth="1"/>
    <col min="2068" max="2068" width="2.7109375" customWidth="1"/>
    <col min="2069" max="2069" width="0" hidden="1" customWidth="1"/>
    <col min="2071" max="2071" width="5" bestFit="1" customWidth="1"/>
    <col min="2305" max="2305" width="25.7109375" customWidth="1"/>
    <col min="2306" max="2306" width="2" bestFit="1" customWidth="1"/>
    <col min="2307" max="2307" width="38.7109375" bestFit="1" customWidth="1"/>
    <col min="2308" max="2308" width="8.140625" bestFit="1" customWidth="1"/>
    <col min="2309" max="2309" width="7.28515625" bestFit="1" customWidth="1"/>
    <col min="2310" max="2310" width="8.140625" bestFit="1" customWidth="1"/>
    <col min="2311" max="2311" width="10" bestFit="1" customWidth="1"/>
    <col min="2312" max="2314" width="8.140625" bestFit="1" customWidth="1"/>
    <col min="2315" max="2315" width="10" bestFit="1" customWidth="1"/>
    <col min="2316" max="2316" width="8.140625" bestFit="1" customWidth="1"/>
    <col min="2318" max="2318" width="9.85546875" bestFit="1" customWidth="1"/>
    <col min="2319" max="2319" width="10" bestFit="1" customWidth="1"/>
    <col min="2320" max="2320" width="8.140625" bestFit="1" customWidth="1"/>
    <col min="2323" max="2323" width="10" bestFit="1" customWidth="1"/>
    <col min="2324" max="2324" width="2.7109375" customWidth="1"/>
    <col min="2325" max="2325" width="0" hidden="1" customWidth="1"/>
    <col min="2327" max="2327" width="5" bestFit="1" customWidth="1"/>
    <col min="2561" max="2561" width="25.7109375" customWidth="1"/>
    <col min="2562" max="2562" width="2" bestFit="1" customWidth="1"/>
    <col min="2563" max="2563" width="38.7109375" bestFit="1" customWidth="1"/>
    <col min="2564" max="2564" width="8.140625" bestFit="1" customWidth="1"/>
    <col min="2565" max="2565" width="7.28515625" bestFit="1" customWidth="1"/>
    <col min="2566" max="2566" width="8.140625" bestFit="1" customWidth="1"/>
    <col min="2567" max="2567" width="10" bestFit="1" customWidth="1"/>
    <col min="2568" max="2570" width="8.140625" bestFit="1" customWidth="1"/>
    <col min="2571" max="2571" width="10" bestFit="1" customWidth="1"/>
    <col min="2572" max="2572" width="8.140625" bestFit="1" customWidth="1"/>
    <col min="2574" max="2574" width="9.85546875" bestFit="1" customWidth="1"/>
    <col min="2575" max="2575" width="10" bestFit="1" customWidth="1"/>
    <col min="2576" max="2576" width="8.140625" bestFit="1" customWidth="1"/>
    <col min="2579" max="2579" width="10" bestFit="1" customWidth="1"/>
    <col min="2580" max="2580" width="2.7109375" customWidth="1"/>
    <col min="2581" max="2581" width="0" hidden="1" customWidth="1"/>
    <col min="2583" max="2583" width="5" bestFit="1" customWidth="1"/>
    <col min="2817" max="2817" width="25.7109375" customWidth="1"/>
    <col min="2818" max="2818" width="2" bestFit="1" customWidth="1"/>
    <col min="2819" max="2819" width="38.7109375" bestFit="1" customWidth="1"/>
    <col min="2820" max="2820" width="8.140625" bestFit="1" customWidth="1"/>
    <col min="2821" max="2821" width="7.28515625" bestFit="1" customWidth="1"/>
    <col min="2822" max="2822" width="8.140625" bestFit="1" customWidth="1"/>
    <col min="2823" max="2823" width="10" bestFit="1" customWidth="1"/>
    <col min="2824" max="2826" width="8.140625" bestFit="1" customWidth="1"/>
    <col min="2827" max="2827" width="10" bestFit="1" customWidth="1"/>
    <col min="2828" max="2828" width="8.140625" bestFit="1" customWidth="1"/>
    <col min="2830" max="2830" width="9.85546875" bestFit="1" customWidth="1"/>
    <col min="2831" max="2831" width="10" bestFit="1" customWidth="1"/>
    <col min="2832" max="2832" width="8.140625" bestFit="1" customWidth="1"/>
    <col min="2835" max="2835" width="10" bestFit="1" customWidth="1"/>
    <col min="2836" max="2836" width="2.7109375" customWidth="1"/>
    <col min="2837" max="2837" width="0" hidden="1" customWidth="1"/>
    <col min="2839" max="2839" width="5" bestFit="1" customWidth="1"/>
    <col min="3073" max="3073" width="25.7109375" customWidth="1"/>
    <col min="3074" max="3074" width="2" bestFit="1" customWidth="1"/>
    <col min="3075" max="3075" width="38.7109375" bestFit="1" customWidth="1"/>
    <col min="3076" max="3076" width="8.140625" bestFit="1" customWidth="1"/>
    <col min="3077" max="3077" width="7.28515625" bestFit="1" customWidth="1"/>
    <col min="3078" max="3078" width="8.140625" bestFit="1" customWidth="1"/>
    <col min="3079" max="3079" width="10" bestFit="1" customWidth="1"/>
    <col min="3080" max="3082" width="8.140625" bestFit="1" customWidth="1"/>
    <col min="3083" max="3083" width="10" bestFit="1" customWidth="1"/>
    <col min="3084" max="3084" width="8.140625" bestFit="1" customWidth="1"/>
    <col min="3086" max="3086" width="9.85546875" bestFit="1" customWidth="1"/>
    <col min="3087" max="3087" width="10" bestFit="1" customWidth="1"/>
    <col min="3088" max="3088" width="8.140625" bestFit="1" customWidth="1"/>
    <col min="3091" max="3091" width="10" bestFit="1" customWidth="1"/>
    <col min="3092" max="3092" width="2.7109375" customWidth="1"/>
    <col min="3093" max="3093" width="0" hidden="1" customWidth="1"/>
    <col min="3095" max="3095" width="5" bestFit="1" customWidth="1"/>
    <col min="3329" max="3329" width="25.7109375" customWidth="1"/>
    <col min="3330" max="3330" width="2" bestFit="1" customWidth="1"/>
    <col min="3331" max="3331" width="38.7109375" bestFit="1" customWidth="1"/>
    <col min="3332" max="3332" width="8.140625" bestFit="1" customWidth="1"/>
    <col min="3333" max="3333" width="7.28515625" bestFit="1" customWidth="1"/>
    <col min="3334" max="3334" width="8.140625" bestFit="1" customWidth="1"/>
    <col min="3335" max="3335" width="10" bestFit="1" customWidth="1"/>
    <col min="3336" max="3338" width="8.140625" bestFit="1" customWidth="1"/>
    <col min="3339" max="3339" width="10" bestFit="1" customWidth="1"/>
    <col min="3340" max="3340" width="8.140625" bestFit="1" customWidth="1"/>
    <col min="3342" max="3342" width="9.85546875" bestFit="1" customWidth="1"/>
    <col min="3343" max="3343" width="10" bestFit="1" customWidth="1"/>
    <col min="3344" max="3344" width="8.140625" bestFit="1" customWidth="1"/>
    <col min="3347" max="3347" width="10" bestFit="1" customWidth="1"/>
    <col min="3348" max="3348" width="2.7109375" customWidth="1"/>
    <col min="3349" max="3349" width="0" hidden="1" customWidth="1"/>
    <col min="3351" max="3351" width="5" bestFit="1" customWidth="1"/>
    <col min="3585" max="3585" width="25.7109375" customWidth="1"/>
    <col min="3586" max="3586" width="2" bestFit="1" customWidth="1"/>
    <col min="3587" max="3587" width="38.7109375" bestFit="1" customWidth="1"/>
    <col min="3588" max="3588" width="8.140625" bestFit="1" customWidth="1"/>
    <col min="3589" max="3589" width="7.28515625" bestFit="1" customWidth="1"/>
    <col min="3590" max="3590" width="8.140625" bestFit="1" customWidth="1"/>
    <col min="3591" max="3591" width="10" bestFit="1" customWidth="1"/>
    <col min="3592" max="3594" width="8.140625" bestFit="1" customWidth="1"/>
    <col min="3595" max="3595" width="10" bestFit="1" customWidth="1"/>
    <col min="3596" max="3596" width="8.140625" bestFit="1" customWidth="1"/>
    <col min="3598" max="3598" width="9.85546875" bestFit="1" customWidth="1"/>
    <col min="3599" max="3599" width="10" bestFit="1" customWidth="1"/>
    <col min="3600" max="3600" width="8.140625" bestFit="1" customWidth="1"/>
    <col min="3603" max="3603" width="10" bestFit="1" customWidth="1"/>
    <col min="3604" max="3604" width="2.7109375" customWidth="1"/>
    <col min="3605" max="3605" width="0" hidden="1" customWidth="1"/>
    <col min="3607" max="3607" width="5" bestFit="1" customWidth="1"/>
    <col min="3841" max="3841" width="25.7109375" customWidth="1"/>
    <col min="3842" max="3842" width="2" bestFit="1" customWidth="1"/>
    <col min="3843" max="3843" width="38.7109375" bestFit="1" customWidth="1"/>
    <col min="3844" max="3844" width="8.140625" bestFit="1" customWidth="1"/>
    <col min="3845" max="3845" width="7.28515625" bestFit="1" customWidth="1"/>
    <col min="3846" max="3846" width="8.140625" bestFit="1" customWidth="1"/>
    <col min="3847" max="3847" width="10" bestFit="1" customWidth="1"/>
    <col min="3848" max="3850" width="8.140625" bestFit="1" customWidth="1"/>
    <col min="3851" max="3851" width="10" bestFit="1" customWidth="1"/>
    <col min="3852" max="3852" width="8.140625" bestFit="1" customWidth="1"/>
    <col min="3854" max="3854" width="9.85546875" bestFit="1" customWidth="1"/>
    <col min="3855" max="3855" width="10" bestFit="1" customWidth="1"/>
    <col min="3856" max="3856" width="8.140625" bestFit="1" customWidth="1"/>
    <col min="3859" max="3859" width="10" bestFit="1" customWidth="1"/>
    <col min="3860" max="3860" width="2.7109375" customWidth="1"/>
    <col min="3861" max="3861" width="0" hidden="1" customWidth="1"/>
    <col min="3863" max="3863" width="5" bestFit="1" customWidth="1"/>
    <col min="4097" max="4097" width="25.7109375" customWidth="1"/>
    <col min="4098" max="4098" width="2" bestFit="1" customWidth="1"/>
    <col min="4099" max="4099" width="38.7109375" bestFit="1" customWidth="1"/>
    <col min="4100" max="4100" width="8.140625" bestFit="1" customWidth="1"/>
    <col min="4101" max="4101" width="7.28515625" bestFit="1" customWidth="1"/>
    <col min="4102" max="4102" width="8.140625" bestFit="1" customWidth="1"/>
    <col min="4103" max="4103" width="10" bestFit="1" customWidth="1"/>
    <col min="4104" max="4106" width="8.140625" bestFit="1" customWidth="1"/>
    <col min="4107" max="4107" width="10" bestFit="1" customWidth="1"/>
    <col min="4108" max="4108" width="8.140625" bestFit="1" customWidth="1"/>
    <col min="4110" max="4110" width="9.85546875" bestFit="1" customWidth="1"/>
    <col min="4111" max="4111" width="10" bestFit="1" customWidth="1"/>
    <col min="4112" max="4112" width="8.140625" bestFit="1" customWidth="1"/>
    <col min="4115" max="4115" width="10" bestFit="1" customWidth="1"/>
    <col min="4116" max="4116" width="2.7109375" customWidth="1"/>
    <col min="4117" max="4117" width="0" hidden="1" customWidth="1"/>
    <col min="4119" max="4119" width="5" bestFit="1" customWidth="1"/>
    <col min="4353" max="4353" width="25.7109375" customWidth="1"/>
    <col min="4354" max="4354" width="2" bestFit="1" customWidth="1"/>
    <col min="4355" max="4355" width="38.7109375" bestFit="1" customWidth="1"/>
    <col min="4356" max="4356" width="8.140625" bestFit="1" customWidth="1"/>
    <col min="4357" max="4357" width="7.28515625" bestFit="1" customWidth="1"/>
    <col min="4358" max="4358" width="8.140625" bestFit="1" customWidth="1"/>
    <col min="4359" max="4359" width="10" bestFit="1" customWidth="1"/>
    <col min="4360" max="4362" width="8.140625" bestFit="1" customWidth="1"/>
    <col min="4363" max="4363" width="10" bestFit="1" customWidth="1"/>
    <col min="4364" max="4364" width="8.140625" bestFit="1" customWidth="1"/>
    <col min="4366" max="4366" width="9.85546875" bestFit="1" customWidth="1"/>
    <col min="4367" max="4367" width="10" bestFit="1" customWidth="1"/>
    <col min="4368" max="4368" width="8.140625" bestFit="1" customWidth="1"/>
    <col min="4371" max="4371" width="10" bestFit="1" customWidth="1"/>
    <col min="4372" max="4372" width="2.7109375" customWidth="1"/>
    <col min="4373" max="4373" width="0" hidden="1" customWidth="1"/>
    <col min="4375" max="4375" width="5" bestFit="1" customWidth="1"/>
    <col min="4609" max="4609" width="25.7109375" customWidth="1"/>
    <col min="4610" max="4610" width="2" bestFit="1" customWidth="1"/>
    <col min="4611" max="4611" width="38.7109375" bestFit="1" customWidth="1"/>
    <col min="4612" max="4612" width="8.140625" bestFit="1" customWidth="1"/>
    <col min="4613" max="4613" width="7.28515625" bestFit="1" customWidth="1"/>
    <col min="4614" max="4614" width="8.140625" bestFit="1" customWidth="1"/>
    <col min="4615" max="4615" width="10" bestFit="1" customWidth="1"/>
    <col min="4616" max="4618" width="8.140625" bestFit="1" customWidth="1"/>
    <col min="4619" max="4619" width="10" bestFit="1" customWidth="1"/>
    <col min="4620" max="4620" width="8.140625" bestFit="1" customWidth="1"/>
    <col min="4622" max="4622" width="9.85546875" bestFit="1" customWidth="1"/>
    <col min="4623" max="4623" width="10" bestFit="1" customWidth="1"/>
    <col min="4624" max="4624" width="8.140625" bestFit="1" customWidth="1"/>
    <col min="4627" max="4627" width="10" bestFit="1" customWidth="1"/>
    <col min="4628" max="4628" width="2.7109375" customWidth="1"/>
    <col min="4629" max="4629" width="0" hidden="1" customWidth="1"/>
    <col min="4631" max="4631" width="5" bestFit="1" customWidth="1"/>
    <col min="4865" max="4865" width="25.7109375" customWidth="1"/>
    <col min="4866" max="4866" width="2" bestFit="1" customWidth="1"/>
    <col min="4867" max="4867" width="38.7109375" bestFit="1" customWidth="1"/>
    <col min="4868" max="4868" width="8.140625" bestFit="1" customWidth="1"/>
    <col min="4869" max="4869" width="7.28515625" bestFit="1" customWidth="1"/>
    <col min="4870" max="4870" width="8.140625" bestFit="1" customWidth="1"/>
    <col min="4871" max="4871" width="10" bestFit="1" customWidth="1"/>
    <col min="4872" max="4874" width="8.140625" bestFit="1" customWidth="1"/>
    <col min="4875" max="4875" width="10" bestFit="1" customWidth="1"/>
    <col min="4876" max="4876" width="8.140625" bestFit="1" customWidth="1"/>
    <col min="4878" max="4878" width="9.85546875" bestFit="1" customWidth="1"/>
    <col min="4879" max="4879" width="10" bestFit="1" customWidth="1"/>
    <col min="4880" max="4880" width="8.140625" bestFit="1" customWidth="1"/>
    <col min="4883" max="4883" width="10" bestFit="1" customWidth="1"/>
    <col min="4884" max="4884" width="2.7109375" customWidth="1"/>
    <col min="4885" max="4885" width="0" hidden="1" customWidth="1"/>
    <col min="4887" max="4887" width="5" bestFit="1" customWidth="1"/>
    <col min="5121" max="5121" width="25.7109375" customWidth="1"/>
    <col min="5122" max="5122" width="2" bestFit="1" customWidth="1"/>
    <col min="5123" max="5123" width="38.7109375" bestFit="1" customWidth="1"/>
    <col min="5124" max="5124" width="8.140625" bestFit="1" customWidth="1"/>
    <col min="5125" max="5125" width="7.28515625" bestFit="1" customWidth="1"/>
    <col min="5126" max="5126" width="8.140625" bestFit="1" customWidth="1"/>
    <col min="5127" max="5127" width="10" bestFit="1" customWidth="1"/>
    <col min="5128" max="5130" width="8.140625" bestFit="1" customWidth="1"/>
    <col min="5131" max="5131" width="10" bestFit="1" customWidth="1"/>
    <col min="5132" max="5132" width="8.140625" bestFit="1" customWidth="1"/>
    <col min="5134" max="5134" width="9.85546875" bestFit="1" customWidth="1"/>
    <col min="5135" max="5135" width="10" bestFit="1" customWidth="1"/>
    <col min="5136" max="5136" width="8.140625" bestFit="1" customWidth="1"/>
    <col min="5139" max="5139" width="10" bestFit="1" customWidth="1"/>
    <col min="5140" max="5140" width="2.7109375" customWidth="1"/>
    <col min="5141" max="5141" width="0" hidden="1" customWidth="1"/>
    <col min="5143" max="5143" width="5" bestFit="1" customWidth="1"/>
    <col min="5377" max="5377" width="25.7109375" customWidth="1"/>
    <col min="5378" max="5378" width="2" bestFit="1" customWidth="1"/>
    <col min="5379" max="5379" width="38.7109375" bestFit="1" customWidth="1"/>
    <col min="5380" max="5380" width="8.140625" bestFit="1" customWidth="1"/>
    <col min="5381" max="5381" width="7.28515625" bestFit="1" customWidth="1"/>
    <col min="5382" max="5382" width="8.140625" bestFit="1" customWidth="1"/>
    <col min="5383" max="5383" width="10" bestFit="1" customWidth="1"/>
    <col min="5384" max="5386" width="8.140625" bestFit="1" customWidth="1"/>
    <col min="5387" max="5387" width="10" bestFit="1" customWidth="1"/>
    <col min="5388" max="5388" width="8.140625" bestFit="1" customWidth="1"/>
    <col min="5390" max="5390" width="9.85546875" bestFit="1" customWidth="1"/>
    <col min="5391" max="5391" width="10" bestFit="1" customWidth="1"/>
    <col min="5392" max="5392" width="8.140625" bestFit="1" customWidth="1"/>
    <col min="5395" max="5395" width="10" bestFit="1" customWidth="1"/>
    <col min="5396" max="5396" width="2.7109375" customWidth="1"/>
    <col min="5397" max="5397" width="0" hidden="1" customWidth="1"/>
    <col min="5399" max="5399" width="5" bestFit="1" customWidth="1"/>
    <col min="5633" max="5633" width="25.7109375" customWidth="1"/>
    <col min="5634" max="5634" width="2" bestFit="1" customWidth="1"/>
    <col min="5635" max="5635" width="38.7109375" bestFit="1" customWidth="1"/>
    <col min="5636" max="5636" width="8.140625" bestFit="1" customWidth="1"/>
    <col min="5637" max="5637" width="7.28515625" bestFit="1" customWidth="1"/>
    <col min="5638" max="5638" width="8.140625" bestFit="1" customWidth="1"/>
    <col min="5639" max="5639" width="10" bestFit="1" customWidth="1"/>
    <col min="5640" max="5642" width="8.140625" bestFit="1" customWidth="1"/>
    <col min="5643" max="5643" width="10" bestFit="1" customWidth="1"/>
    <col min="5644" max="5644" width="8.140625" bestFit="1" customWidth="1"/>
    <col min="5646" max="5646" width="9.85546875" bestFit="1" customWidth="1"/>
    <col min="5647" max="5647" width="10" bestFit="1" customWidth="1"/>
    <col min="5648" max="5648" width="8.140625" bestFit="1" customWidth="1"/>
    <col min="5651" max="5651" width="10" bestFit="1" customWidth="1"/>
    <col min="5652" max="5652" width="2.7109375" customWidth="1"/>
    <col min="5653" max="5653" width="0" hidden="1" customWidth="1"/>
    <col min="5655" max="5655" width="5" bestFit="1" customWidth="1"/>
    <col min="5889" max="5889" width="25.7109375" customWidth="1"/>
    <col min="5890" max="5890" width="2" bestFit="1" customWidth="1"/>
    <col min="5891" max="5891" width="38.7109375" bestFit="1" customWidth="1"/>
    <col min="5892" max="5892" width="8.140625" bestFit="1" customWidth="1"/>
    <col min="5893" max="5893" width="7.28515625" bestFit="1" customWidth="1"/>
    <col min="5894" max="5894" width="8.140625" bestFit="1" customWidth="1"/>
    <col min="5895" max="5895" width="10" bestFit="1" customWidth="1"/>
    <col min="5896" max="5898" width="8.140625" bestFit="1" customWidth="1"/>
    <col min="5899" max="5899" width="10" bestFit="1" customWidth="1"/>
    <col min="5900" max="5900" width="8.140625" bestFit="1" customWidth="1"/>
    <col min="5902" max="5902" width="9.85546875" bestFit="1" customWidth="1"/>
    <col min="5903" max="5903" width="10" bestFit="1" customWidth="1"/>
    <col min="5904" max="5904" width="8.140625" bestFit="1" customWidth="1"/>
    <col min="5907" max="5907" width="10" bestFit="1" customWidth="1"/>
    <col min="5908" max="5908" width="2.7109375" customWidth="1"/>
    <col min="5909" max="5909" width="0" hidden="1" customWidth="1"/>
    <col min="5911" max="5911" width="5" bestFit="1" customWidth="1"/>
    <col min="6145" max="6145" width="25.7109375" customWidth="1"/>
    <col min="6146" max="6146" width="2" bestFit="1" customWidth="1"/>
    <col min="6147" max="6147" width="38.7109375" bestFit="1" customWidth="1"/>
    <col min="6148" max="6148" width="8.140625" bestFit="1" customWidth="1"/>
    <col min="6149" max="6149" width="7.28515625" bestFit="1" customWidth="1"/>
    <col min="6150" max="6150" width="8.140625" bestFit="1" customWidth="1"/>
    <col min="6151" max="6151" width="10" bestFit="1" customWidth="1"/>
    <col min="6152" max="6154" width="8.140625" bestFit="1" customWidth="1"/>
    <col min="6155" max="6155" width="10" bestFit="1" customWidth="1"/>
    <col min="6156" max="6156" width="8.140625" bestFit="1" customWidth="1"/>
    <col min="6158" max="6158" width="9.85546875" bestFit="1" customWidth="1"/>
    <col min="6159" max="6159" width="10" bestFit="1" customWidth="1"/>
    <col min="6160" max="6160" width="8.140625" bestFit="1" customWidth="1"/>
    <col min="6163" max="6163" width="10" bestFit="1" customWidth="1"/>
    <col min="6164" max="6164" width="2.7109375" customWidth="1"/>
    <col min="6165" max="6165" width="0" hidden="1" customWidth="1"/>
    <col min="6167" max="6167" width="5" bestFit="1" customWidth="1"/>
    <col min="6401" max="6401" width="25.7109375" customWidth="1"/>
    <col min="6402" max="6402" width="2" bestFit="1" customWidth="1"/>
    <col min="6403" max="6403" width="38.7109375" bestFit="1" customWidth="1"/>
    <col min="6404" max="6404" width="8.140625" bestFit="1" customWidth="1"/>
    <col min="6405" max="6405" width="7.28515625" bestFit="1" customWidth="1"/>
    <col min="6406" max="6406" width="8.140625" bestFit="1" customWidth="1"/>
    <col min="6407" max="6407" width="10" bestFit="1" customWidth="1"/>
    <col min="6408" max="6410" width="8.140625" bestFit="1" customWidth="1"/>
    <col min="6411" max="6411" width="10" bestFit="1" customWidth="1"/>
    <col min="6412" max="6412" width="8.140625" bestFit="1" customWidth="1"/>
    <col min="6414" max="6414" width="9.85546875" bestFit="1" customWidth="1"/>
    <col min="6415" max="6415" width="10" bestFit="1" customWidth="1"/>
    <col min="6416" max="6416" width="8.140625" bestFit="1" customWidth="1"/>
    <col min="6419" max="6419" width="10" bestFit="1" customWidth="1"/>
    <col min="6420" max="6420" width="2.7109375" customWidth="1"/>
    <col min="6421" max="6421" width="0" hidden="1" customWidth="1"/>
    <col min="6423" max="6423" width="5" bestFit="1" customWidth="1"/>
    <col min="6657" max="6657" width="25.7109375" customWidth="1"/>
    <col min="6658" max="6658" width="2" bestFit="1" customWidth="1"/>
    <col min="6659" max="6659" width="38.7109375" bestFit="1" customWidth="1"/>
    <col min="6660" max="6660" width="8.140625" bestFit="1" customWidth="1"/>
    <col min="6661" max="6661" width="7.28515625" bestFit="1" customWidth="1"/>
    <col min="6662" max="6662" width="8.140625" bestFit="1" customWidth="1"/>
    <col min="6663" max="6663" width="10" bestFit="1" customWidth="1"/>
    <col min="6664" max="6666" width="8.140625" bestFit="1" customWidth="1"/>
    <col min="6667" max="6667" width="10" bestFit="1" customWidth="1"/>
    <col min="6668" max="6668" width="8.140625" bestFit="1" customWidth="1"/>
    <col min="6670" max="6670" width="9.85546875" bestFit="1" customWidth="1"/>
    <col min="6671" max="6671" width="10" bestFit="1" customWidth="1"/>
    <col min="6672" max="6672" width="8.140625" bestFit="1" customWidth="1"/>
    <col min="6675" max="6675" width="10" bestFit="1" customWidth="1"/>
    <col min="6676" max="6676" width="2.7109375" customWidth="1"/>
    <col min="6677" max="6677" width="0" hidden="1" customWidth="1"/>
    <col min="6679" max="6679" width="5" bestFit="1" customWidth="1"/>
    <col min="6913" max="6913" width="25.7109375" customWidth="1"/>
    <col min="6914" max="6914" width="2" bestFit="1" customWidth="1"/>
    <col min="6915" max="6915" width="38.7109375" bestFit="1" customWidth="1"/>
    <col min="6916" max="6916" width="8.140625" bestFit="1" customWidth="1"/>
    <col min="6917" max="6917" width="7.28515625" bestFit="1" customWidth="1"/>
    <col min="6918" max="6918" width="8.140625" bestFit="1" customWidth="1"/>
    <col min="6919" max="6919" width="10" bestFit="1" customWidth="1"/>
    <col min="6920" max="6922" width="8.140625" bestFit="1" customWidth="1"/>
    <col min="6923" max="6923" width="10" bestFit="1" customWidth="1"/>
    <col min="6924" max="6924" width="8.140625" bestFit="1" customWidth="1"/>
    <col min="6926" max="6926" width="9.85546875" bestFit="1" customWidth="1"/>
    <col min="6927" max="6927" width="10" bestFit="1" customWidth="1"/>
    <col min="6928" max="6928" width="8.140625" bestFit="1" customWidth="1"/>
    <col min="6931" max="6931" width="10" bestFit="1" customWidth="1"/>
    <col min="6932" max="6932" width="2.7109375" customWidth="1"/>
    <col min="6933" max="6933" width="0" hidden="1" customWidth="1"/>
    <col min="6935" max="6935" width="5" bestFit="1" customWidth="1"/>
    <col min="7169" max="7169" width="25.7109375" customWidth="1"/>
    <col min="7170" max="7170" width="2" bestFit="1" customWidth="1"/>
    <col min="7171" max="7171" width="38.7109375" bestFit="1" customWidth="1"/>
    <col min="7172" max="7172" width="8.140625" bestFit="1" customWidth="1"/>
    <col min="7173" max="7173" width="7.28515625" bestFit="1" customWidth="1"/>
    <col min="7174" max="7174" width="8.140625" bestFit="1" customWidth="1"/>
    <col min="7175" max="7175" width="10" bestFit="1" customWidth="1"/>
    <col min="7176" max="7178" width="8.140625" bestFit="1" customWidth="1"/>
    <col min="7179" max="7179" width="10" bestFit="1" customWidth="1"/>
    <col min="7180" max="7180" width="8.140625" bestFit="1" customWidth="1"/>
    <col min="7182" max="7182" width="9.85546875" bestFit="1" customWidth="1"/>
    <col min="7183" max="7183" width="10" bestFit="1" customWidth="1"/>
    <col min="7184" max="7184" width="8.140625" bestFit="1" customWidth="1"/>
    <col min="7187" max="7187" width="10" bestFit="1" customWidth="1"/>
    <col min="7188" max="7188" width="2.7109375" customWidth="1"/>
    <col min="7189" max="7189" width="0" hidden="1" customWidth="1"/>
    <col min="7191" max="7191" width="5" bestFit="1" customWidth="1"/>
    <col min="7425" max="7425" width="25.7109375" customWidth="1"/>
    <col min="7426" max="7426" width="2" bestFit="1" customWidth="1"/>
    <col min="7427" max="7427" width="38.7109375" bestFit="1" customWidth="1"/>
    <col min="7428" max="7428" width="8.140625" bestFit="1" customWidth="1"/>
    <col min="7429" max="7429" width="7.28515625" bestFit="1" customWidth="1"/>
    <col min="7430" max="7430" width="8.140625" bestFit="1" customWidth="1"/>
    <col min="7431" max="7431" width="10" bestFit="1" customWidth="1"/>
    <col min="7432" max="7434" width="8.140625" bestFit="1" customWidth="1"/>
    <col min="7435" max="7435" width="10" bestFit="1" customWidth="1"/>
    <col min="7436" max="7436" width="8.140625" bestFit="1" customWidth="1"/>
    <col min="7438" max="7438" width="9.85546875" bestFit="1" customWidth="1"/>
    <col min="7439" max="7439" width="10" bestFit="1" customWidth="1"/>
    <col min="7440" max="7440" width="8.140625" bestFit="1" customWidth="1"/>
    <col min="7443" max="7443" width="10" bestFit="1" customWidth="1"/>
    <col min="7444" max="7444" width="2.7109375" customWidth="1"/>
    <col min="7445" max="7445" width="0" hidden="1" customWidth="1"/>
    <col min="7447" max="7447" width="5" bestFit="1" customWidth="1"/>
    <col min="7681" max="7681" width="25.7109375" customWidth="1"/>
    <col min="7682" max="7682" width="2" bestFit="1" customWidth="1"/>
    <col min="7683" max="7683" width="38.7109375" bestFit="1" customWidth="1"/>
    <col min="7684" max="7684" width="8.140625" bestFit="1" customWidth="1"/>
    <col min="7685" max="7685" width="7.28515625" bestFit="1" customWidth="1"/>
    <col min="7686" max="7686" width="8.140625" bestFit="1" customWidth="1"/>
    <col min="7687" max="7687" width="10" bestFit="1" customWidth="1"/>
    <col min="7688" max="7690" width="8.140625" bestFit="1" customWidth="1"/>
    <col min="7691" max="7691" width="10" bestFit="1" customWidth="1"/>
    <col min="7692" max="7692" width="8.140625" bestFit="1" customWidth="1"/>
    <col min="7694" max="7694" width="9.85546875" bestFit="1" customWidth="1"/>
    <col min="7695" max="7695" width="10" bestFit="1" customWidth="1"/>
    <col min="7696" max="7696" width="8.140625" bestFit="1" customWidth="1"/>
    <col min="7699" max="7699" width="10" bestFit="1" customWidth="1"/>
    <col min="7700" max="7700" width="2.7109375" customWidth="1"/>
    <col min="7701" max="7701" width="0" hidden="1" customWidth="1"/>
    <col min="7703" max="7703" width="5" bestFit="1" customWidth="1"/>
    <col min="7937" max="7937" width="25.7109375" customWidth="1"/>
    <col min="7938" max="7938" width="2" bestFit="1" customWidth="1"/>
    <col min="7939" max="7939" width="38.7109375" bestFit="1" customWidth="1"/>
    <col min="7940" max="7940" width="8.140625" bestFit="1" customWidth="1"/>
    <col min="7941" max="7941" width="7.28515625" bestFit="1" customWidth="1"/>
    <col min="7942" max="7942" width="8.140625" bestFit="1" customWidth="1"/>
    <col min="7943" max="7943" width="10" bestFit="1" customWidth="1"/>
    <col min="7944" max="7946" width="8.140625" bestFit="1" customWidth="1"/>
    <col min="7947" max="7947" width="10" bestFit="1" customWidth="1"/>
    <col min="7948" max="7948" width="8.140625" bestFit="1" customWidth="1"/>
    <col min="7950" max="7950" width="9.85546875" bestFit="1" customWidth="1"/>
    <col min="7951" max="7951" width="10" bestFit="1" customWidth="1"/>
    <col min="7952" max="7952" width="8.140625" bestFit="1" customWidth="1"/>
    <col min="7955" max="7955" width="10" bestFit="1" customWidth="1"/>
    <col min="7956" max="7956" width="2.7109375" customWidth="1"/>
    <col min="7957" max="7957" width="0" hidden="1" customWidth="1"/>
    <col min="7959" max="7959" width="5" bestFit="1" customWidth="1"/>
    <col min="8193" max="8193" width="25.7109375" customWidth="1"/>
    <col min="8194" max="8194" width="2" bestFit="1" customWidth="1"/>
    <col min="8195" max="8195" width="38.7109375" bestFit="1" customWidth="1"/>
    <col min="8196" max="8196" width="8.140625" bestFit="1" customWidth="1"/>
    <col min="8197" max="8197" width="7.28515625" bestFit="1" customWidth="1"/>
    <col min="8198" max="8198" width="8.140625" bestFit="1" customWidth="1"/>
    <col min="8199" max="8199" width="10" bestFit="1" customWidth="1"/>
    <col min="8200" max="8202" width="8.140625" bestFit="1" customWidth="1"/>
    <col min="8203" max="8203" width="10" bestFit="1" customWidth="1"/>
    <col min="8204" max="8204" width="8.140625" bestFit="1" customWidth="1"/>
    <col min="8206" max="8206" width="9.85546875" bestFit="1" customWidth="1"/>
    <col min="8207" max="8207" width="10" bestFit="1" customWidth="1"/>
    <col min="8208" max="8208" width="8.140625" bestFit="1" customWidth="1"/>
    <col min="8211" max="8211" width="10" bestFit="1" customWidth="1"/>
    <col min="8212" max="8212" width="2.7109375" customWidth="1"/>
    <col min="8213" max="8213" width="0" hidden="1" customWidth="1"/>
    <col min="8215" max="8215" width="5" bestFit="1" customWidth="1"/>
    <col min="8449" max="8449" width="25.7109375" customWidth="1"/>
    <col min="8450" max="8450" width="2" bestFit="1" customWidth="1"/>
    <col min="8451" max="8451" width="38.7109375" bestFit="1" customWidth="1"/>
    <col min="8452" max="8452" width="8.140625" bestFit="1" customWidth="1"/>
    <col min="8453" max="8453" width="7.28515625" bestFit="1" customWidth="1"/>
    <col min="8454" max="8454" width="8.140625" bestFit="1" customWidth="1"/>
    <col min="8455" max="8455" width="10" bestFit="1" customWidth="1"/>
    <col min="8456" max="8458" width="8.140625" bestFit="1" customWidth="1"/>
    <col min="8459" max="8459" width="10" bestFit="1" customWidth="1"/>
    <col min="8460" max="8460" width="8.140625" bestFit="1" customWidth="1"/>
    <col min="8462" max="8462" width="9.85546875" bestFit="1" customWidth="1"/>
    <col min="8463" max="8463" width="10" bestFit="1" customWidth="1"/>
    <col min="8464" max="8464" width="8.140625" bestFit="1" customWidth="1"/>
    <col min="8467" max="8467" width="10" bestFit="1" customWidth="1"/>
    <col min="8468" max="8468" width="2.7109375" customWidth="1"/>
    <col min="8469" max="8469" width="0" hidden="1" customWidth="1"/>
    <col min="8471" max="8471" width="5" bestFit="1" customWidth="1"/>
    <col min="8705" max="8705" width="25.7109375" customWidth="1"/>
    <col min="8706" max="8706" width="2" bestFit="1" customWidth="1"/>
    <col min="8707" max="8707" width="38.7109375" bestFit="1" customWidth="1"/>
    <col min="8708" max="8708" width="8.140625" bestFit="1" customWidth="1"/>
    <col min="8709" max="8709" width="7.28515625" bestFit="1" customWidth="1"/>
    <col min="8710" max="8710" width="8.140625" bestFit="1" customWidth="1"/>
    <col min="8711" max="8711" width="10" bestFit="1" customWidth="1"/>
    <col min="8712" max="8714" width="8.140625" bestFit="1" customWidth="1"/>
    <col min="8715" max="8715" width="10" bestFit="1" customWidth="1"/>
    <col min="8716" max="8716" width="8.140625" bestFit="1" customWidth="1"/>
    <col min="8718" max="8718" width="9.85546875" bestFit="1" customWidth="1"/>
    <col min="8719" max="8719" width="10" bestFit="1" customWidth="1"/>
    <col min="8720" max="8720" width="8.140625" bestFit="1" customWidth="1"/>
    <col min="8723" max="8723" width="10" bestFit="1" customWidth="1"/>
    <col min="8724" max="8724" width="2.7109375" customWidth="1"/>
    <col min="8725" max="8725" width="0" hidden="1" customWidth="1"/>
    <col min="8727" max="8727" width="5" bestFit="1" customWidth="1"/>
    <col min="8961" max="8961" width="25.7109375" customWidth="1"/>
    <col min="8962" max="8962" width="2" bestFit="1" customWidth="1"/>
    <col min="8963" max="8963" width="38.7109375" bestFit="1" customWidth="1"/>
    <col min="8964" max="8964" width="8.140625" bestFit="1" customWidth="1"/>
    <col min="8965" max="8965" width="7.28515625" bestFit="1" customWidth="1"/>
    <col min="8966" max="8966" width="8.140625" bestFit="1" customWidth="1"/>
    <col min="8967" max="8967" width="10" bestFit="1" customWidth="1"/>
    <col min="8968" max="8970" width="8.140625" bestFit="1" customWidth="1"/>
    <col min="8971" max="8971" width="10" bestFit="1" customWidth="1"/>
    <col min="8972" max="8972" width="8.140625" bestFit="1" customWidth="1"/>
    <col min="8974" max="8974" width="9.85546875" bestFit="1" customWidth="1"/>
    <col min="8975" max="8975" width="10" bestFit="1" customWidth="1"/>
    <col min="8976" max="8976" width="8.140625" bestFit="1" customWidth="1"/>
    <col min="8979" max="8979" width="10" bestFit="1" customWidth="1"/>
    <col min="8980" max="8980" width="2.7109375" customWidth="1"/>
    <col min="8981" max="8981" width="0" hidden="1" customWidth="1"/>
    <col min="8983" max="8983" width="5" bestFit="1" customWidth="1"/>
    <col min="9217" max="9217" width="25.7109375" customWidth="1"/>
    <col min="9218" max="9218" width="2" bestFit="1" customWidth="1"/>
    <col min="9219" max="9219" width="38.7109375" bestFit="1" customWidth="1"/>
    <col min="9220" max="9220" width="8.140625" bestFit="1" customWidth="1"/>
    <col min="9221" max="9221" width="7.28515625" bestFit="1" customWidth="1"/>
    <col min="9222" max="9222" width="8.140625" bestFit="1" customWidth="1"/>
    <col min="9223" max="9223" width="10" bestFit="1" customWidth="1"/>
    <col min="9224" max="9226" width="8.140625" bestFit="1" customWidth="1"/>
    <col min="9227" max="9227" width="10" bestFit="1" customWidth="1"/>
    <col min="9228" max="9228" width="8.140625" bestFit="1" customWidth="1"/>
    <col min="9230" max="9230" width="9.85546875" bestFit="1" customWidth="1"/>
    <col min="9231" max="9231" width="10" bestFit="1" customWidth="1"/>
    <col min="9232" max="9232" width="8.140625" bestFit="1" customWidth="1"/>
    <col min="9235" max="9235" width="10" bestFit="1" customWidth="1"/>
    <col min="9236" max="9236" width="2.7109375" customWidth="1"/>
    <col min="9237" max="9237" width="0" hidden="1" customWidth="1"/>
    <col min="9239" max="9239" width="5" bestFit="1" customWidth="1"/>
    <col min="9473" max="9473" width="25.7109375" customWidth="1"/>
    <col min="9474" max="9474" width="2" bestFit="1" customWidth="1"/>
    <col min="9475" max="9475" width="38.7109375" bestFit="1" customWidth="1"/>
    <col min="9476" max="9476" width="8.140625" bestFit="1" customWidth="1"/>
    <col min="9477" max="9477" width="7.28515625" bestFit="1" customWidth="1"/>
    <col min="9478" max="9478" width="8.140625" bestFit="1" customWidth="1"/>
    <col min="9479" max="9479" width="10" bestFit="1" customWidth="1"/>
    <col min="9480" max="9482" width="8.140625" bestFit="1" customWidth="1"/>
    <col min="9483" max="9483" width="10" bestFit="1" customWidth="1"/>
    <col min="9484" max="9484" width="8.140625" bestFit="1" customWidth="1"/>
    <col min="9486" max="9486" width="9.85546875" bestFit="1" customWidth="1"/>
    <col min="9487" max="9487" width="10" bestFit="1" customWidth="1"/>
    <col min="9488" max="9488" width="8.140625" bestFit="1" customWidth="1"/>
    <col min="9491" max="9491" width="10" bestFit="1" customWidth="1"/>
    <col min="9492" max="9492" width="2.7109375" customWidth="1"/>
    <col min="9493" max="9493" width="0" hidden="1" customWidth="1"/>
    <col min="9495" max="9495" width="5" bestFit="1" customWidth="1"/>
    <col min="9729" max="9729" width="25.7109375" customWidth="1"/>
    <col min="9730" max="9730" width="2" bestFit="1" customWidth="1"/>
    <col min="9731" max="9731" width="38.7109375" bestFit="1" customWidth="1"/>
    <col min="9732" max="9732" width="8.140625" bestFit="1" customWidth="1"/>
    <col min="9733" max="9733" width="7.28515625" bestFit="1" customWidth="1"/>
    <col min="9734" max="9734" width="8.140625" bestFit="1" customWidth="1"/>
    <col min="9735" max="9735" width="10" bestFit="1" customWidth="1"/>
    <col min="9736" max="9738" width="8.140625" bestFit="1" customWidth="1"/>
    <col min="9739" max="9739" width="10" bestFit="1" customWidth="1"/>
    <col min="9740" max="9740" width="8.140625" bestFit="1" customWidth="1"/>
    <col min="9742" max="9742" width="9.85546875" bestFit="1" customWidth="1"/>
    <col min="9743" max="9743" width="10" bestFit="1" customWidth="1"/>
    <col min="9744" max="9744" width="8.140625" bestFit="1" customWidth="1"/>
    <col min="9747" max="9747" width="10" bestFit="1" customWidth="1"/>
    <col min="9748" max="9748" width="2.7109375" customWidth="1"/>
    <col min="9749" max="9749" width="0" hidden="1" customWidth="1"/>
    <col min="9751" max="9751" width="5" bestFit="1" customWidth="1"/>
    <col min="9985" max="9985" width="25.7109375" customWidth="1"/>
    <col min="9986" max="9986" width="2" bestFit="1" customWidth="1"/>
    <col min="9987" max="9987" width="38.7109375" bestFit="1" customWidth="1"/>
    <col min="9988" max="9988" width="8.140625" bestFit="1" customWidth="1"/>
    <col min="9989" max="9989" width="7.28515625" bestFit="1" customWidth="1"/>
    <col min="9990" max="9990" width="8.140625" bestFit="1" customWidth="1"/>
    <col min="9991" max="9991" width="10" bestFit="1" customWidth="1"/>
    <col min="9992" max="9994" width="8.140625" bestFit="1" customWidth="1"/>
    <col min="9995" max="9995" width="10" bestFit="1" customWidth="1"/>
    <col min="9996" max="9996" width="8.140625" bestFit="1" customWidth="1"/>
    <col min="9998" max="9998" width="9.85546875" bestFit="1" customWidth="1"/>
    <col min="9999" max="9999" width="10" bestFit="1" customWidth="1"/>
    <col min="10000" max="10000" width="8.140625" bestFit="1" customWidth="1"/>
    <col min="10003" max="10003" width="10" bestFit="1" customWidth="1"/>
    <col min="10004" max="10004" width="2.7109375" customWidth="1"/>
    <col min="10005" max="10005" width="0" hidden="1" customWidth="1"/>
    <col min="10007" max="10007" width="5" bestFit="1" customWidth="1"/>
    <col min="10241" max="10241" width="25.7109375" customWidth="1"/>
    <col min="10242" max="10242" width="2" bestFit="1" customWidth="1"/>
    <col min="10243" max="10243" width="38.7109375" bestFit="1" customWidth="1"/>
    <col min="10244" max="10244" width="8.140625" bestFit="1" customWidth="1"/>
    <col min="10245" max="10245" width="7.28515625" bestFit="1" customWidth="1"/>
    <col min="10246" max="10246" width="8.140625" bestFit="1" customWidth="1"/>
    <col min="10247" max="10247" width="10" bestFit="1" customWidth="1"/>
    <col min="10248" max="10250" width="8.140625" bestFit="1" customWidth="1"/>
    <col min="10251" max="10251" width="10" bestFit="1" customWidth="1"/>
    <col min="10252" max="10252" width="8.140625" bestFit="1" customWidth="1"/>
    <col min="10254" max="10254" width="9.85546875" bestFit="1" customWidth="1"/>
    <col min="10255" max="10255" width="10" bestFit="1" customWidth="1"/>
    <col min="10256" max="10256" width="8.140625" bestFit="1" customWidth="1"/>
    <col min="10259" max="10259" width="10" bestFit="1" customWidth="1"/>
    <col min="10260" max="10260" width="2.7109375" customWidth="1"/>
    <col min="10261" max="10261" width="0" hidden="1" customWidth="1"/>
    <col min="10263" max="10263" width="5" bestFit="1" customWidth="1"/>
    <col min="10497" max="10497" width="25.7109375" customWidth="1"/>
    <col min="10498" max="10498" width="2" bestFit="1" customWidth="1"/>
    <col min="10499" max="10499" width="38.7109375" bestFit="1" customWidth="1"/>
    <col min="10500" max="10500" width="8.140625" bestFit="1" customWidth="1"/>
    <col min="10501" max="10501" width="7.28515625" bestFit="1" customWidth="1"/>
    <col min="10502" max="10502" width="8.140625" bestFit="1" customWidth="1"/>
    <col min="10503" max="10503" width="10" bestFit="1" customWidth="1"/>
    <col min="10504" max="10506" width="8.140625" bestFit="1" customWidth="1"/>
    <col min="10507" max="10507" width="10" bestFit="1" customWidth="1"/>
    <col min="10508" max="10508" width="8.140625" bestFit="1" customWidth="1"/>
    <col min="10510" max="10510" width="9.85546875" bestFit="1" customWidth="1"/>
    <col min="10511" max="10511" width="10" bestFit="1" customWidth="1"/>
    <col min="10512" max="10512" width="8.140625" bestFit="1" customWidth="1"/>
    <col min="10515" max="10515" width="10" bestFit="1" customWidth="1"/>
    <col min="10516" max="10516" width="2.7109375" customWidth="1"/>
    <col min="10517" max="10517" width="0" hidden="1" customWidth="1"/>
    <col min="10519" max="10519" width="5" bestFit="1" customWidth="1"/>
    <col min="10753" max="10753" width="25.7109375" customWidth="1"/>
    <col min="10754" max="10754" width="2" bestFit="1" customWidth="1"/>
    <col min="10755" max="10755" width="38.7109375" bestFit="1" customWidth="1"/>
    <col min="10756" max="10756" width="8.140625" bestFit="1" customWidth="1"/>
    <col min="10757" max="10757" width="7.28515625" bestFit="1" customWidth="1"/>
    <col min="10758" max="10758" width="8.140625" bestFit="1" customWidth="1"/>
    <col min="10759" max="10759" width="10" bestFit="1" customWidth="1"/>
    <col min="10760" max="10762" width="8.140625" bestFit="1" customWidth="1"/>
    <col min="10763" max="10763" width="10" bestFit="1" customWidth="1"/>
    <col min="10764" max="10764" width="8.140625" bestFit="1" customWidth="1"/>
    <col min="10766" max="10766" width="9.85546875" bestFit="1" customWidth="1"/>
    <col min="10767" max="10767" width="10" bestFit="1" customWidth="1"/>
    <col min="10768" max="10768" width="8.140625" bestFit="1" customWidth="1"/>
    <col min="10771" max="10771" width="10" bestFit="1" customWidth="1"/>
    <col min="10772" max="10772" width="2.7109375" customWidth="1"/>
    <col min="10773" max="10773" width="0" hidden="1" customWidth="1"/>
    <col min="10775" max="10775" width="5" bestFit="1" customWidth="1"/>
    <col min="11009" max="11009" width="25.7109375" customWidth="1"/>
    <col min="11010" max="11010" width="2" bestFit="1" customWidth="1"/>
    <col min="11011" max="11011" width="38.7109375" bestFit="1" customWidth="1"/>
    <col min="11012" max="11012" width="8.140625" bestFit="1" customWidth="1"/>
    <col min="11013" max="11013" width="7.28515625" bestFit="1" customWidth="1"/>
    <col min="11014" max="11014" width="8.140625" bestFit="1" customWidth="1"/>
    <col min="11015" max="11015" width="10" bestFit="1" customWidth="1"/>
    <col min="11016" max="11018" width="8.140625" bestFit="1" customWidth="1"/>
    <col min="11019" max="11019" width="10" bestFit="1" customWidth="1"/>
    <col min="11020" max="11020" width="8.140625" bestFit="1" customWidth="1"/>
    <col min="11022" max="11022" width="9.85546875" bestFit="1" customWidth="1"/>
    <col min="11023" max="11023" width="10" bestFit="1" customWidth="1"/>
    <col min="11024" max="11024" width="8.140625" bestFit="1" customWidth="1"/>
    <col min="11027" max="11027" width="10" bestFit="1" customWidth="1"/>
    <col min="11028" max="11028" width="2.7109375" customWidth="1"/>
    <col min="11029" max="11029" width="0" hidden="1" customWidth="1"/>
    <col min="11031" max="11031" width="5" bestFit="1" customWidth="1"/>
    <col min="11265" max="11265" width="25.7109375" customWidth="1"/>
    <col min="11266" max="11266" width="2" bestFit="1" customWidth="1"/>
    <col min="11267" max="11267" width="38.7109375" bestFit="1" customWidth="1"/>
    <col min="11268" max="11268" width="8.140625" bestFit="1" customWidth="1"/>
    <col min="11269" max="11269" width="7.28515625" bestFit="1" customWidth="1"/>
    <col min="11270" max="11270" width="8.140625" bestFit="1" customWidth="1"/>
    <col min="11271" max="11271" width="10" bestFit="1" customWidth="1"/>
    <col min="11272" max="11274" width="8.140625" bestFit="1" customWidth="1"/>
    <col min="11275" max="11275" width="10" bestFit="1" customWidth="1"/>
    <col min="11276" max="11276" width="8.140625" bestFit="1" customWidth="1"/>
    <col min="11278" max="11278" width="9.85546875" bestFit="1" customWidth="1"/>
    <col min="11279" max="11279" width="10" bestFit="1" customWidth="1"/>
    <col min="11280" max="11280" width="8.140625" bestFit="1" customWidth="1"/>
    <col min="11283" max="11283" width="10" bestFit="1" customWidth="1"/>
    <col min="11284" max="11284" width="2.7109375" customWidth="1"/>
    <col min="11285" max="11285" width="0" hidden="1" customWidth="1"/>
    <col min="11287" max="11287" width="5" bestFit="1" customWidth="1"/>
    <col min="11521" max="11521" width="25.7109375" customWidth="1"/>
    <col min="11522" max="11522" width="2" bestFit="1" customWidth="1"/>
    <col min="11523" max="11523" width="38.7109375" bestFit="1" customWidth="1"/>
    <col min="11524" max="11524" width="8.140625" bestFit="1" customWidth="1"/>
    <col min="11525" max="11525" width="7.28515625" bestFit="1" customWidth="1"/>
    <col min="11526" max="11526" width="8.140625" bestFit="1" customWidth="1"/>
    <col min="11527" max="11527" width="10" bestFit="1" customWidth="1"/>
    <col min="11528" max="11530" width="8.140625" bestFit="1" customWidth="1"/>
    <col min="11531" max="11531" width="10" bestFit="1" customWidth="1"/>
    <col min="11532" max="11532" width="8.140625" bestFit="1" customWidth="1"/>
    <col min="11534" max="11534" width="9.85546875" bestFit="1" customWidth="1"/>
    <col min="11535" max="11535" width="10" bestFit="1" customWidth="1"/>
    <col min="11536" max="11536" width="8.140625" bestFit="1" customWidth="1"/>
    <col min="11539" max="11539" width="10" bestFit="1" customWidth="1"/>
    <col min="11540" max="11540" width="2.7109375" customWidth="1"/>
    <col min="11541" max="11541" width="0" hidden="1" customWidth="1"/>
    <col min="11543" max="11543" width="5" bestFit="1" customWidth="1"/>
    <col min="11777" max="11777" width="25.7109375" customWidth="1"/>
    <col min="11778" max="11778" width="2" bestFit="1" customWidth="1"/>
    <col min="11779" max="11779" width="38.7109375" bestFit="1" customWidth="1"/>
    <col min="11780" max="11780" width="8.140625" bestFit="1" customWidth="1"/>
    <col min="11781" max="11781" width="7.28515625" bestFit="1" customWidth="1"/>
    <col min="11782" max="11782" width="8.140625" bestFit="1" customWidth="1"/>
    <col min="11783" max="11783" width="10" bestFit="1" customWidth="1"/>
    <col min="11784" max="11786" width="8.140625" bestFit="1" customWidth="1"/>
    <col min="11787" max="11787" width="10" bestFit="1" customWidth="1"/>
    <col min="11788" max="11788" width="8.140625" bestFit="1" customWidth="1"/>
    <col min="11790" max="11790" width="9.85546875" bestFit="1" customWidth="1"/>
    <col min="11791" max="11791" width="10" bestFit="1" customWidth="1"/>
    <col min="11792" max="11792" width="8.140625" bestFit="1" customWidth="1"/>
    <col min="11795" max="11795" width="10" bestFit="1" customWidth="1"/>
    <col min="11796" max="11796" width="2.7109375" customWidth="1"/>
    <col min="11797" max="11797" width="0" hidden="1" customWidth="1"/>
    <col min="11799" max="11799" width="5" bestFit="1" customWidth="1"/>
    <col min="12033" max="12033" width="25.7109375" customWidth="1"/>
    <col min="12034" max="12034" width="2" bestFit="1" customWidth="1"/>
    <col min="12035" max="12035" width="38.7109375" bestFit="1" customWidth="1"/>
    <col min="12036" max="12036" width="8.140625" bestFit="1" customWidth="1"/>
    <col min="12037" max="12037" width="7.28515625" bestFit="1" customWidth="1"/>
    <col min="12038" max="12038" width="8.140625" bestFit="1" customWidth="1"/>
    <col min="12039" max="12039" width="10" bestFit="1" customWidth="1"/>
    <col min="12040" max="12042" width="8.140625" bestFit="1" customWidth="1"/>
    <col min="12043" max="12043" width="10" bestFit="1" customWidth="1"/>
    <col min="12044" max="12044" width="8.140625" bestFit="1" customWidth="1"/>
    <col min="12046" max="12046" width="9.85546875" bestFit="1" customWidth="1"/>
    <col min="12047" max="12047" width="10" bestFit="1" customWidth="1"/>
    <col min="12048" max="12048" width="8.140625" bestFit="1" customWidth="1"/>
    <col min="12051" max="12051" width="10" bestFit="1" customWidth="1"/>
    <col min="12052" max="12052" width="2.7109375" customWidth="1"/>
    <col min="12053" max="12053" width="0" hidden="1" customWidth="1"/>
    <col min="12055" max="12055" width="5" bestFit="1" customWidth="1"/>
    <col min="12289" max="12289" width="25.7109375" customWidth="1"/>
    <col min="12290" max="12290" width="2" bestFit="1" customWidth="1"/>
    <col min="12291" max="12291" width="38.7109375" bestFit="1" customWidth="1"/>
    <col min="12292" max="12292" width="8.140625" bestFit="1" customWidth="1"/>
    <col min="12293" max="12293" width="7.28515625" bestFit="1" customWidth="1"/>
    <col min="12294" max="12294" width="8.140625" bestFit="1" customWidth="1"/>
    <col min="12295" max="12295" width="10" bestFit="1" customWidth="1"/>
    <col min="12296" max="12298" width="8.140625" bestFit="1" customWidth="1"/>
    <col min="12299" max="12299" width="10" bestFit="1" customWidth="1"/>
    <col min="12300" max="12300" width="8.140625" bestFit="1" customWidth="1"/>
    <col min="12302" max="12302" width="9.85546875" bestFit="1" customWidth="1"/>
    <col min="12303" max="12303" width="10" bestFit="1" customWidth="1"/>
    <col min="12304" max="12304" width="8.140625" bestFit="1" customWidth="1"/>
    <col min="12307" max="12307" width="10" bestFit="1" customWidth="1"/>
    <col min="12308" max="12308" width="2.7109375" customWidth="1"/>
    <col min="12309" max="12309" width="0" hidden="1" customWidth="1"/>
    <col min="12311" max="12311" width="5" bestFit="1" customWidth="1"/>
    <col min="12545" max="12545" width="25.7109375" customWidth="1"/>
    <col min="12546" max="12546" width="2" bestFit="1" customWidth="1"/>
    <col min="12547" max="12547" width="38.7109375" bestFit="1" customWidth="1"/>
    <col min="12548" max="12548" width="8.140625" bestFit="1" customWidth="1"/>
    <col min="12549" max="12549" width="7.28515625" bestFit="1" customWidth="1"/>
    <col min="12550" max="12550" width="8.140625" bestFit="1" customWidth="1"/>
    <col min="12551" max="12551" width="10" bestFit="1" customWidth="1"/>
    <col min="12552" max="12554" width="8.140625" bestFit="1" customWidth="1"/>
    <col min="12555" max="12555" width="10" bestFit="1" customWidth="1"/>
    <col min="12556" max="12556" width="8.140625" bestFit="1" customWidth="1"/>
    <col min="12558" max="12558" width="9.85546875" bestFit="1" customWidth="1"/>
    <col min="12559" max="12559" width="10" bestFit="1" customWidth="1"/>
    <col min="12560" max="12560" width="8.140625" bestFit="1" customWidth="1"/>
    <col min="12563" max="12563" width="10" bestFit="1" customWidth="1"/>
    <col min="12564" max="12564" width="2.7109375" customWidth="1"/>
    <col min="12565" max="12565" width="0" hidden="1" customWidth="1"/>
    <col min="12567" max="12567" width="5" bestFit="1" customWidth="1"/>
    <col min="12801" max="12801" width="25.7109375" customWidth="1"/>
    <col min="12802" max="12802" width="2" bestFit="1" customWidth="1"/>
    <col min="12803" max="12803" width="38.7109375" bestFit="1" customWidth="1"/>
    <col min="12804" max="12804" width="8.140625" bestFit="1" customWidth="1"/>
    <col min="12805" max="12805" width="7.28515625" bestFit="1" customWidth="1"/>
    <col min="12806" max="12806" width="8.140625" bestFit="1" customWidth="1"/>
    <col min="12807" max="12807" width="10" bestFit="1" customWidth="1"/>
    <col min="12808" max="12810" width="8.140625" bestFit="1" customWidth="1"/>
    <col min="12811" max="12811" width="10" bestFit="1" customWidth="1"/>
    <col min="12812" max="12812" width="8.140625" bestFit="1" customWidth="1"/>
    <col min="12814" max="12814" width="9.85546875" bestFit="1" customWidth="1"/>
    <col min="12815" max="12815" width="10" bestFit="1" customWidth="1"/>
    <col min="12816" max="12816" width="8.140625" bestFit="1" customWidth="1"/>
    <col min="12819" max="12819" width="10" bestFit="1" customWidth="1"/>
    <col min="12820" max="12820" width="2.7109375" customWidth="1"/>
    <col min="12821" max="12821" width="0" hidden="1" customWidth="1"/>
    <col min="12823" max="12823" width="5" bestFit="1" customWidth="1"/>
    <col min="13057" max="13057" width="25.7109375" customWidth="1"/>
    <col min="13058" max="13058" width="2" bestFit="1" customWidth="1"/>
    <col min="13059" max="13059" width="38.7109375" bestFit="1" customWidth="1"/>
    <col min="13060" max="13060" width="8.140625" bestFit="1" customWidth="1"/>
    <col min="13061" max="13061" width="7.28515625" bestFit="1" customWidth="1"/>
    <col min="13062" max="13062" width="8.140625" bestFit="1" customWidth="1"/>
    <col min="13063" max="13063" width="10" bestFit="1" customWidth="1"/>
    <col min="13064" max="13066" width="8.140625" bestFit="1" customWidth="1"/>
    <col min="13067" max="13067" width="10" bestFit="1" customWidth="1"/>
    <col min="13068" max="13068" width="8.140625" bestFit="1" customWidth="1"/>
    <col min="13070" max="13070" width="9.85546875" bestFit="1" customWidth="1"/>
    <col min="13071" max="13071" width="10" bestFit="1" customWidth="1"/>
    <col min="13072" max="13072" width="8.140625" bestFit="1" customWidth="1"/>
    <col min="13075" max="13075" width="10" bestFit="1" customWidth="1"/>
    <col min="13076" max="13076" width="2.7109375" customWidth="1"/>
    <col min="13077" max="13077" width="0" hidden="1" customWidth="1"/>
    <col min="13079" max="13079" width="5" bestFit="1" customWidth="1"/>
    <col min="13313" max="13313" width="25.7109375" customWidth="1"/>
    <col min="13314" max="13314" width="2" bestFit="1" customWidth="1"/>
    <col min="13315" max="13315" width="38.7109375" bestFit="1" customWidth="1"/>
    <col min="13316" max="13316" width="8.140625" bestFit="1" customWidth="1"/>
    <col min="13317" max="13317" width="7.28515625" bestFit="1" customWidth="1"/>
    <col min="13318" max="13318" width="8.140625" bestFit="1" customWidth="1"/>
    <col min="13319" max="13319" width="10" bestFit="1" customWidth="1"/>
    <col min="13320" max="13322" width="8.140625" bestFit="1" customWidth="1"/>
    <col min="13323" max="13323" width="10" bestFit="1" customWidth="1"/>
    <col min="13324" max="13324" width="8.140625" bestFit="1" customWidth="1"/>
    <col min="13326" max="13326" width="9.85546875" bestFit="1" customWidth="1"/>
    <col min="13327" max="13327" width="10" bestFit="1" customWidth="1"/>
    <col min="13328" max="13328" width="8.140625" bestFit="1" customWidth="1"/>
    <col min="13331" max="13331" width="10" bestFit="1" customWidth="1"/>
    <col min="13332" max="13332" width="2.7109375" customWidth="1"/>
    <col min="13333" max="13333" width="0" hidden="1" customWidth="1"/>
    <col min="13335" max="13335" width="5" bestFit="1" customWidth="1"/>
    <col min="13569" max="13569" width="25.7109375" customWidth="1"/>
    <col min="13570" max="13570" width="2" bestFit="1" customWidth="1"/>
    <col min="13571" max="13571" width="38.7109375" bestFit="1" customWidth="1"/>
    <col min="13572" max="13572" width="8.140625" bestFit="1" customWidth="1"/>
    <col min="13573" max="13573" width="7.28515625" bestFit="1" customWidth="1"/>
    <col min="13574" max="13574" width="8.140625" bestFit="1" customWidth="1"/>
    <col min="13575" max="13575" width="10" bestFit="1" customWidth="1"/>
    <col min="13576" max="13578" width="8.140625" bestFit="1" customWidth="1"/>
    <col min="13579" max="13579" width="10" bestFit="1" customWidth="1"/>
    <col min="13580" max="13580" width="8.140625" bestFit="1" customWidth="1"/>
    <col min="13582" max="13582" width="9.85546875" bestFit="1" customWidth="1"/>
    <col min="13583" max="13583" width="10" bestFit="1" customWidth="1"/>
    <col min="13584" max="13584" width="8.140625" bestFit="1" customWidth="1"/>
    <col min="13587" max="13587" width="10" bestFit="1" customWidth="1"/>
    <col min="13588" max="13588" width="2.7109375" customWidth="1"/>
    <col min="13589" max="13589" width="0" hidden="1" customWidth="1"/>
    <col min="13591" max="13591" width="5" bestFit="1" customWidth="1"/>
    <col min="13825" max="13825" width="25.7109375" customWidth="1"/>
    <col min="13826" max="13826" width="2" bestFit="1" customWidth="1"/>
    <col min="13827" max="13827" width="38.7109375" bestFit="1" customWidth="1"/>
    <col min="13828" max="13828" width="8.140625" bestFit="1" customWidth="1"/>
    <col min="13829" max="13829" width="7.28515625" bestFit="1" customWidth="1"/>
    <col min="13830" max="13830" width="8.140625" bestFit="1" customWidth="1"/>
    <col min="13831" max="13831" width="10" bestFit="1" customWidth="1"/>
    <col min="13832" max="13834" width="8.140625" bestFit="1" customWidth="1"/>
    <col min="13835" max="13835" width="10" bestFit="1" customWidth="1"/>
    <col min="13836" max="13836" width="8.140625" bestFit="1" customWidth="1"/>
    <col min="13838" max="13838" width="9.85546875" bestFit="1" customWidth="1"/>
    <col min="13839" max="13839" width="10" bestFit="1" customWidth="1"/>
    <col min="13840" max="13840" width="8.140625" bestFit="1" customWidth="1"/>
    <col min="13843" max="13843" width="10" bestFit="1" customWidth="1"/>
    <col min="13844" max="13844" width="2.7109375" customWidth="1"/>
    <col min="13845" max="13845" width="0" hidden="1" customWidth="1"/>
    <col min="13847" max="13847" width="5" bestFit="1" customWidth="1"/>
    <col min="14081" max="14081" width="25.7109375" customWidth="1"/>
    <col min="14082" max="14082" width="2" bestFit="1" customWidth="1"/>
    <col min="14083" max="14083" width="38.7109375" bestFit="1" customWidth="1"/>
    <col min="14084" max="14084" width="8.140625" bestFit="1" customWidth="1"/>
    <col min="14085" max="14085" width="7.28515625" bestFit="1" customWidth="1"/>
    <col min="14086" max="14086" width="8.140625" bestFit="1" customWidth="1"/>
    <col min="14087" max="14087" width="10" bestFit="1" customWidth="1"/>
    <col min="14088" max="14090" width="8.140625" bestFit="1" customWidth="1"/>
    <col min="14091" max="14091" width="10" bestFit="1" customWidth="1"/>
    <col min="14092" max="14092" width="8.140625" bestFit="1" customWidth="1"/>
    <col min="14094" max="14094" width="9.85546875" bestFit="1" customWidth="1"/>
    <col min="14095" max="14095" width="10" bestFit="1" customWidth="1"/>
    <col min="14096" max="14096" width="8.140625" bestFit="1" customWidth="1"/>
    <col min="14099" max="14099" width="10" bestFit="1" customWidth="1"/>
    <col min="14100" max="14100" width="2.7109375" customWidth="1"/>
    <col min="14101" max="14101" width="0" hidden="1" customWidth="1"/>
    <col min="14103" max="14103" width="5" bestFit="1" customWidth="1"/>
    <col min="14337" max="14337" width="25.7109375" customWidth="1"/>
    <col min="14338" max="14338" width="2" bestFit="1" customWidth="1"/>
    <col min="14339" max="14339" width="38.7109375" bestFit="1" customWidth="1"/>
    <col min="14340" max="14340" width="8.140625" bestFit="1" customWidth="1"/>
    <col min="14341" max="14341" width="7.28515625" bestFit="1" customWidth="1"/>
    <col min="14342" max="14342" width="8.140625" bestFit="1" customWidth="1"/>
    <col min="14343" max="14343" width="10" bestFit="1" customWidth="1"/>
    <col min="14344" max="14346" width="8.140625" bestFit="1" customWidth="1"/>
    <col min="14347" max="14347" width="10" bestFit="1" customWidth="1"/>
    <col min="14348" max="14348" width="8.140625" bestFit="1" customWidth="1"/>
    <col min="14350" max="14350" width="9.85546875" bestFit="1" customWidth="1"/>
    <col min="14351" max="14351" width="10" bestFit="1" customWidth="1"/>
    <col min="14352" max="14352" width="8.140625" bestFit="1" customWidth="1"/>
    <col min="14355" max="14355" width="10" bestFit="1" customWidth="1"/>
    <col min="14356" max="14356" width="2.7109375" customWidth="1"/>
    <col min="14357" max="14357" width="0" hidden="1" customWidth="1"/>
    <col min="14359" max="14359" width="5" bestFit="1" customWidth="1"/>
    <col min="14593" max="14593" width="25.7109375" customWidth="1"/>
    <col min="14594" max="14594" width="2" bestFit="1" customWidth="1"/>
    <col min="14595" max="14595" width="38.7109375" bestFit="1" customWidth="1"/>
    <col min="14596" max="14596" width="8.140625" bestFit="1" customWidth="1"/>
    <col min="14597" max="14597" width="7.28515625" bestFit="1" customWidth="1"/>
    <col min="14598" max="14598" width="8.140625" bestFit="1" customWidth="1"/>
    <col min="14599" max="14599" width="10" bestFit="1" customWidth="1"/>
    <col min="14600" max="14602" width="8.140625" bestFit="1" customWidth="1"/>
    <col min="14603" max="14603" width="10" bestFit="1" customWidth="1"/>
    <col min="14604" max="14604" width="8.140625" bestFit="1" customWidth="1"/>
    <col min="14606" max="14606" width="9.85546875" bestFit="1" customWidth="1"/>
    <col min="14607" max="14607" width="10" bestFit="1" customWidth="1"/>
    <col min="14608" max="14608" width="8.140625" bestFit="1" customWidth="1"/>
    <col min="14611" max="14611" width="10" bestFit="1" customWidth="1"/>
    <col min="14612" max="14612" width="2.7109375" customWidth="1"/>
    <col min="14613" max="14613" width="0" hidden="1" customWidth="1"/>
    <col min="14615" max="14615" width="5" bestFit="1" customWidth="1"/>
    <col min="14849" max="14849" width="25.7109375" customWidth="1"/>
    <col min="14850" max="14850" width="2" bestFit="1" customWidth="1"/>
    <col min="14851" max="14851" width="38.7109375" bestFit="1" customWidth="1"/>
    <col min="14852" max="14852" width="8.140625" bestFit="1" customWidth="1"/>
    <col min="14853" max="14853" width="7.28515625" bestFit="1" customWidth="1"/>
    <col min="14854" max="14854" width="8.140625" bestFit="1" customWidth="1"/>
    <col min="14855" max="14855" width="10" bestFit="1" customWidth="1"/>
    <col min="14856" max="14858" width="8.140625" bestFit="1" customWidth="1"/>
    <col min="14859" max="14859" width="10" bestFit="1" customWidth="1"/>
    <col min="14860" max="14860" width="8.140625" bestFit="1" customWidth="1"/>
    <col min="14862" max="14862" width="9.85546875" bestFit="1" customWidth="1"/>
    <col min="14863" max="14863" width="10" bestFit="1" customWidth="1"/>
    <col min="14864" max="14864" width="8.140625" bestFit="1" customWidth="1"/>
    <col min="14867" max="14867" width="10" bestFit="1" customWidth="1"/>
    <col min="14868" max="14868" width="2.7109375" customWidth="1"/>
    <col min="14869" max="14869" width="0" hidden="1" customWidth="1"/>
    <col min="14871" max="14871" width="5" bestFit="1" customWidth="1"/>
    <col min="15105" max="15105" width="25.7109375" customWidth="1"/>
    <col min="15106" max="15106" width="2" bestFit="1" customWidth="1"/>
    <col min="15107" max="15107" width="38.7109375" bestFit="1" customWidth="1"/>
    <col min="15108" max="15108" width="8.140625" bestFit="1" customWidth="1"/>
    <col min="15109" max="15109" width="7.28515625" bestFit="1" customWidth="1"/>
    <col min="15110" max="15110" width="8.140625" bestFit="1" customWidth="1"/>
    <col min="15111" max="15111" width="10" bestFit="1" customWidth="1"/>
    <col min="15112" max="15114" width="8.140625" bestFit="1" customWidth="1"/>
    <col min="15115" max="15115" width="10" bestFit="1" customWidth="1"/>
    <col min="15116" max="15116" width="8.140625" bestFit="1" customWidth="1"/>
    <col min="15118" max="15118" width="9.85546875" bestFit="1" customWidth="1"/>
    <col min="15119" max="15119" width="10" bestFit="1" customWidth="1"/>
    <col min="15120" max="15120" width="8.140625" bestFit="1" customWidth="1"/>
    <col min="15123" max="15123" width="10" bestFit="1" customWidth="1"/>
    <col min="15124" max="15124" width="2.7109375" customWidth="1"/>
    <col min="15125" max="15125" width="0" hidden="1" customWidth="1"/>
    <col min="15127" max="15127" width="5" bestFit="1" customWidth="1"/>
    <col min="15361" max="15361" width="25.7109375" customWidth="1"/>
    <col min="15362" max="15362" width="2" bestFit="1" customWidth="1"/>
    <col min="15363" max="15363" width="38.7109375" bestFit="1" customWidth="1"/>
    <col min="15364" max="15364" width="8.140625" bestFit="1" customWidth="1"/>
    <col min="15365" max="15365" width="7.28515625" bestFit="1" customWidth="1"/>
    <col min="15366" max="15366" width="8.140625" bestFit="1" customWidth="1"/>
    <col min="15367" max="15367" width="10" bestFit="1" customWidth="1"/>
    <col min="15368" max="15370" width="8.140625" bestFit="1" customWidth="1"/>
    <col min="15371" max="15371" width="10" bestFit="1" customWidth="1"/>
    <col min="15372" max="15372" width="8.140625" bestFit="1" customWidth="1"/>
    <col min="15374" max="15374" width="9.85546875" bestFit="1" customWidth="1"/>
    <col min="15375" max="15375" width="10" bestFit="1" customWidth="1"/>
    <col min="15376" max="15376" width="8.140625" bestFit="1" customWidth="1"/>
    <col min="15379" max="15379" width="10" bestFit="1" customWidth="1"/>
    <col min="15380" max="15380" width="2.7109375" customWidth="1"/>
    <col min="15381" max="15381" width="0" hidden="1" customWidth="1"/>
    <col min="15383" max="15383" width="5" bestFit="1" customWidth="1"/>
    <col min="15617" max="15617" width="25.7109375" customWidth="1"/>
    <col min="15618" max="15618" width="2" bestFit="1" customWidth="1"/>
    <col min="15619" max="15619" width="38.7109375" bestFit="1" customWidth="1"/>
    <col min="15620" max="15620" width="8.140625" bestFit="1" customWidth="1"/>
    <col min="15621" max="15621" width="7.28515625" bestFit="1" customWidth="1"/>
    <col min="15622" max="15622" width="8.140625" bestFit="1" customWidth="1"/>
    <col min="15623" max="15623" width="10" bestFit="1" customWidth="1"/>
    <col min="15624" max="15626" width="8.140625" bestFit="1" customWidth="1"/>
    <col min="15627" max="15627" width="10" bestFit="1" customWidth="1"/>
    <col min="15628" max="15628" width="8.140625" bestFit="1" customWidth="1"/>
    <col min="15630" max="15630" width="9.85546875" bestFit="1" customWidth="1"/>
    <col min="15631" max="15631" width="10" bestFit="1" customWidth="1"/>
    <col min="15632" max="15632" width="8.140625" bestFit="1" customWidth="1"/>
    <col min="15635" max="15635" width="10" bestFit="1" customWidth="1"/>
    <col min="15636" max="15636" width="2.7109375" customWidth="1"/>
    <col min="15637" max="15637" width="0" hidden="1" customWidth="1"/>
    <col min="15639" max="15639" width="5" bestFit="1" customWidth="1"/>
    <col min="15873" max="15873" width="25.7109375" customWidth="1"/>
    <col min="15874" max="15874" width="2" bestFit="1" customWidth="1"/>
    <col min="15875" max="15875" width="38.7109375" bestFit="1" customWidth="1"/>
    <col min="15876" max="15876" width="8.140625" bestFit="1" customWidth="1"/>
    <col min="15877" max="15877" width="7.28515625" bestFit="1" customWidth="1"/>
    <col min="15878" max="15878" width="8.140625" bestFit="1" customWidth="1"/>
    <col min="15879" max="15879" width="10" bestFit="1" customWidth="1"/>
    <col min="15880" max="15882" width="8.140625" bestFit="1" customWidth="1"/>
    <col min="15883" max="15883" width="10" bestFit="1" customWidth="1"/>
    <col min="15884" max="15884" width="8.140625" bestFit="1" customWidth="1"/>
    <col min="15886" max="15886" width="9.85546875" bestFit="1" customWidth="1"/>
    <col min="15887" max="15887" width="10" bestFit="1" customWidth="1"/>
    <col min="15888" max="15888" width="8.140625" bestFit="1" customWidth="1"/>
    <col min="15891" max="15891" width="10" bestFit="1" customWidth="1"/>
    <col min="15892" max="15892" width="2.7109375" customWidth="1"/>
    <col min="15893" max="15893" width="0" hidden="1" customWidth="1"/>
    <col min="15895" max="15895" width="5" bestFit="1" customWidth="1"/>
    <col min="16129" max="16129" width="25.7109375" customWidth="1"/>
    <col min="16130" max="16130" width="2" bestFit="1" customWidth="1"/>
    <col min="16131" max="16131" width="38.7109375" bestFit="1" customWidth="1"/>
    <col min="16132" max="16132" width="8.140625" bestFit="1" customWidth="1"/>
    <col min="16133" max="16133" width="7.28515625" bestFit="1" customWidth="1"/>
    <col min="16134" max="16134" width="8.140625" bestFit="1" customWidth="1"/>
    <col min="16135" max="16135" width="10" bestFit="1" customWidth="1"/>
    <col min="16136" max="16138" width="8.140625" bestFit="1" customWidth="1"/>
    <col min="16139" max="16139" width="10" bestFit="1" customWidth="1"/>
    <col min="16140" max="16140" width="8.140625" bestFit="1" customWidth="1"/>
    <col min="16142" max="16142" width="9.85546875" bestFit="1" customWidth="1"/>
    <col min="16143" max="16143" width="10" bestFit="1" customWidth="1"/>
    <col min="16144" max="16144" width="8.140625" bestFit="1" customWidth="1"/>
    <col min="16147" max="16147" width="10" bestFit="1" customWidth="1"/>
    <col min="16148" max="16148" width="2.7109375" customWidth="1"/>
    <col min="16149" max="16149" width="0" hidden="1" customWidth="1"/>
    <col min="16151" max="16151" width="5" bestFit="1" customWidth="1"/>
  </cols>
  <sheetData>
    <row r="1" spans="1:24" x14ac:dyDescent="0.2">
      <c r="B1" s="1"/>
      <c r="C1" s="1" t="s">
        <v>63</v>
      </c>
    </row>
    <row r="2" spans="1:24" x14ac:dyDescent="0.2">
      <c r="B2" s="2"/>
      <c r="C2" s="2"/>
      <c r="T2" s="3"/>
      <c r="U2" s="3"/>
    </row>
    <row r="3" spans="1:24" x14ac:dyDescent="0.2">
      <c r="A3" s="4" t="s">
        <v>0</v>
      </c>
      <c r="B3" s="5"/>
      <c r="C3" s="6" t="s">
        <v>1</v>
      </c>
      <c r="D3" s="7" t="s">
        <v>2</v>
      </c>
      <c r="E3" s="7" t="s">
        <v>3</v>
      </c>
      <c r="F3" s="7" t="s">
        <v>4</v>
      </c>
      <c r="G3" s="8" t="s">
        <v>5</v>
      </c>
      <c r="H3" s="7" t="s">
        <v>6</v>
      </c>
      <c r="I3" s="7" t="s">
        <v>7</v>
      </c>
      <c r="J3" s="7" t="s">
        <v>8</v>
      </c>
      <c r="K3" s="8" t="s">
        <v>9</v>
      </c>
      <c r="L3" s="7" t="s">
        <v>10</v>
      </c>
      <c r="M3" s="7" t="s">
        <v>11</v>
      </c>
      <c r="N3" s="7" t="s">
        <v>12</v>
      </c>
      <c r="O3" s="8" t="s">
        <v>13</v>
      </c>
      <c r="P3" s="7" t="s">
        <v>14</v>
      </c>
      <c r="Q3" s="7" t="s">
        <v>15</v>
      </c>
      <c r="R3" s="7" t="s">
        <v>16</v>
      </c>
      <c r="S3" s="8" t="s">
        <v>17</v>
      </c>
      <c r="T3" s="9"/>
      <c r="U3" s="10" t="s">
        <v>18</v>
      </c>
      <c r="V3" s="11" t="s">
        <v>19</v>
      </c>
    </row>
    <row r="4" spans="1:24" x14ac:dyDescent="0.2">
      <c r="A4" s="5"/>
      <c r="B4" s="12">
        <v>1</v>
      </c>
      <c r="C4" s="12" t="s">
        <v>20</v>
      </c>
      <c r="D4" s="5"/>
      <c r="E4" s="5"/>
      <c r="F4" s="5"/>
      <c r="G4" s="13"/>
      <c r="H4" s="5"/>
      <c r="I4" s="5"/>
      <c r="J4" s="5"/>
      <c r="K4" s="13"/>
      <c r="L4" s="5"/>
      <c r="M4" s="5"/>
      <c r="N4" s="5"/>
      <c r="O4" s="13"/>
      <c r="P4" s="5"/>
      <c r="Q4" s="5"/>
      <c r="R4" s="5"/>
      <c r="S4" s="13"/>
      <c r="T4" s="5"/>
      <c r="U4" s="14" t="s">
        <v>21</v>
      </c>
      <c r="V4" s="5"/>
      <c r="W4" s="5"/>
    </row>
    <row r="5" spans="1:24" x14ac:dyDescent="0.2">
      <c r="A5" s="15" t="s">
        <v>22</v>
      </c>
      <c r="B5" s="5"/>
      <c r="C5" s="16" t="s">
        <v>23</v>
      </c>
      <c r="D5" s="17">
        <v>2887</v>
      </c>
      <c r="E5" s="17">
        <v>984</v>
      </c>
      <c r="F5" s="17">
        <v>941</v>
      </c>
      <c r="G5" s="18">
        <f>D5+E5+F5</f>
        <v>4812</v>
      </c>
      <c r="H5" s="17">
        <v>667</v>
      </c>
      <c r="I5" s="17">
        <v>163</v>
      </c>
      <c r="J5" s="17">
        <v>0</v>
      </c>
      <c r="K5" s="18">
        <f>H5+I5+J5</f>
        <v>830</v>
      </c>
      <c r="L5" s="17">
        <v>0</v>
      </c>
      <c r="M5" s="17">
        <v>0</v>
      </c>
      <c r="N5" s="17">
        <v>181</v>
      </c>
      <c r="O5" s="18">
        <f>L5+M5+N5</f>
        <v>181</v>
      </c>
      <c r="P5" s="17">
        <v>0</v>
      </c>
      <c r="Q5" s="17">
        <v>1699</v>
      </c>
      <c r="R5" s="17">
        <v>1257</v>
      </c>
      <c r="S5" s="18">
        <f>SUM(P5:R5)</f>
        <v>2956</v>
      </c>
      <c r="T5" s="17"/>
      <c r="U5" s="17"/>
      <c r="V5" s="19">
        <f t="shared" ref="V5:V13" si="0">D5+E5+F5+H5+I5+J5+L5+M5+N5+P5+Q5+R5</f>
        <v>8779</v>
      </c>
      <c r="W5" s="19" t="s">
        <v>24</v>
      </c>
      <c r="X5" s="20"/>
    </row>
    <row r="6" spans="1:24" x14ac:dyDescent="0.2">
      <c r="A6" s="15" t="s">
        <v>22</v>
      </c>
      <c r="B6" s="5"/>
      <c r="C6" s="44" t="s">
        <v>53</v>
      </c>
      <c r="D6" s="19">
        <v>0</v>
      </c>
      <c r="E6" s="19">
        <v>56</v>
      </c>
      <c r="F6" s="19">
        <v>5242</v>
      </c>
      <c r="G6" s="18">
        <f>D6+E6+F6</f>
        <v>5298</v>
      </c>
      <c r="H6" s="17">
        <v>179686</v>
      </c>
      <c r="I6" s="17">
        <v>157801</v>
      </c>
      <c r="J6" s="17">
        <v>272502</v>
      </c>
      <c r="K6" s="18">
        <f>H6+I6+J6</f>
        <v>609989</v>
      </c>
      <c r="L6" s="17">
        <v>283824</v>
      </c>
      <c r="M6" s="17">
        <v>319373</v>
      </c>
      <c r="N6" s="17">
        <v>211789</v>
      </c>
      <c r="O6" s="18">
        <f>L6+M6+N6</f>
        <v>814986</v>
      </c>
      <c r="P6" s="17">
        <v>233320</v>
      </c>
      <c r="Q6" s="17">
        <v>176656</v>
      </c>
      <c r="R6" s="17">
        <v>87433</v>
      </c>
      <c r="S6" s="18">
        <f>SUM(P6:R6)</f>
        <v>497409</v>
      </c>
      <c r="T6" s="19"/>
      <c r="U6" s="17"/>
      <c r="V6" s="19">
        <f t="shared" si="0"/>
        <v>1927682</v>
      </c>
      <c r="W6" s="19" t="s">
        <v>24</v>
      </c>
      <c r="X6" s="20"/>
    </row>
    <row r="7" spans="1:24" x14ac:dyDescent="0.2">
      <c r="A7" s="15" t="s">
        <v>22</v>
      </c>
      <c r="B7" s="5"/>
      <c r="C7" s="44" t="s">
        <v>54</v>
      </c>
      <c r="D7" s="19">
        <v>891</v>
      </c>
      <c r="E7" s="19">
        <v>312</v>
      </c>
      <c r="F7" s="19">
        <v>379</v>
      </c>
      <c r="G7" s="18">
        <f>D7+E7+F7</f>
        <v>1582</v>
      </c>
      <c r="H7" s="17">
        <v>262</v>
      </c>
      <c r="I7" s="17">
        <v>64</v>
      </c>
      <c r="J7" s="17">
        <v>1</v>
      </c>
      <c r="K7" s="18">
        <f>H7+I7+J7</f>
        <v>327</v>
      </c>
      <c r="L7" s="17">
        <v>2</v>
      </c>
      <c r="M7" s="17">
        <v>0</v>
      </c>
      <c r="N7" s="17">
        <v>2</v>
      </c>
      <c r="O7" s="18">
        <f>L7+M7+N7</f>
        <v>4</v>
      </c>
      <c r="P7" s="17">
        <v>0</v>
      </c>
      <c r="Q7" s="17">
        <v>580</v>
      </c>
      <c r="R7" s="17">
        <v>394</v>
      </c>
      <c r="S7" s="18">
        <f>SUM(P7:R7)</f>
        <v>974</v>
      </c>
      <c r="T7" s="19"/>
      <c r="U7" s="17"/>
      <c r="V7" s="19">
        <f t="shared" si="0"/>
        <v>2887</v>
      </c>
      <c r="W7" s="19"/>
      <c r="X7" s="20"/>
    </row>
    <row r="8" spans="1:24" x14ac:dyDescent="0.2">
      <c r="A8" s="15" t="s">
        <v>38</v>
      </c>
      <c r="B8" s="5"/>
      <c r="C8" s="44" t="s">
        <v>37</v>
      </c>
      <c r="D8" s="19">
        <v>2988</v>
      </c>
      <c r="E8" s="19">
        <v>1911</v>
      </c>
      <c r="F8" s="19">
        <v>1222</v>
      </c>
      <c r="G8" s="18">
        <f>D8+E8+F8</f>
        <v>6121</v>
      </c>
      <c r="H8" s="17">
        <v>700</v>
      </c>
      <c r="I8" s="17">
        <v>150</v>
      </c>
      <c r="J8" s="17">
        <v>0</v>
      </c>
      <c r="K8" s="18">
        <f>H8+I8+J8</f>
        <v>850</v>
      </c>
      <c r="L8" s="17">
        <v>0</v>
      </c>
      <c r="M8" s="17">
        <v>0</v>
      </c>
      <c r="N8" s="17">
        <v>0</v>
      </c>
      <c r="O8" s="18">
        <f>L8+M8+N8</f>
        <v>0</v>
      </c>
      <c r="P8" s="17">
        <v>412</v>
      </c>
      <c r="Q8" s="17">
        <v>1700</v>
      </c>
      <c r="R8" s="17">
        <v>2941</v>
      </c>
      <c r="S8" s="18">
        <f>SUM(P8:R8)</f>
        <v>5053</v>
      </c>
      <c r="T8" s="19"/>
      <c r="U8" s="17"/>
      <c r="V8" s="19">
        <f t="shared" si="0"/>
        <v>12024</v>
      </c>
      <c r="W8" s="19" t="s">
        <v>24</v>
      </c>
      <c r="X8" s="20"/>
    </row>
    <row r="9" spans="1:24" ht="13.5" thickBot="1" x14ac:dyDescent="0.25">
      <c r="A9" s="15" t="s">
        <v>25</v>
      </c>
      <c r="B9" s="5"/>
      <c r="C9" s="21" t="s">
        <v>26</v>
      </c>
      <c r="D9" s="22">
        <v>4080</v>
      </c>
      <c r="E9" s="22">
        <v>3089</v>
      </c>
      <c r="F9" s="22">
        <v>1639</v>
      </c>
      <c r="G9" s="23">
        <f>D9+E9+F9</f>
        <v>8808</v>
      </c>
      <c r="H9" s="22">
        <v>1242</v>
      </c>
      <c r="I9" s="22">
        <v>237</v>
      </c>
      <c r="J9" s="22">
        <v>51</v>
      </c>
      <c r="K9" s="23">
        <f>H9+I9+J9</f>
        <v>1530</v>
      </c>
      <c r="L9" s="22">
        <v>74</v>
      </c>
      <c r="M9" s="22">
        <v>22</v>
      </c>
      <c r="N9" s="22">
        <v>55</v>
      </c>
      <c r="O9" s="23">
        <f>L9+M9+N9</f>
        <v>151</v>
      </c>
      <c r="P9" s="22">
        <v>186</v>
      </c>
      <c r="Q9" s="22">
        <v>3665</v>
      </c>
      <c r="R9" s="22">
        <v>4205</v>
      </c>
      <c r="S9" s="23">
        <f t="shared" ref="S9:S14" si="1">SUM(P9:R9)</f>
        <v>8056</v>
      </c>
      <c r="T9" s="22"/>
      <c r="U9" s="17"/>
      <c r="V9" s="22">
        <f t="shared" si="0"/>
        <v>18545</v>
      </c>
      <c r="W9" s="22" t="s">
        <v>24</v>
      </c>
    </row>
    <row r="10" spans="1:24" hidden="1" x14ac:dyDescent="0.2">
      <c r="A10" s="15"/>
      <c r="B10" s="5"/>
      <c r="C10" s="14"/>
      <c r="D10" s="24"/>
      <c r="E10" s="24"/>
      <c r="F10" s="24"/>
      <c r="G10" s="25"/>
      <c r="H10" s="24"/>
      <c r="I10" s="24"/>
      <c r="J10" s="24"/>
      <c r="K10" s="25"/>
      <c r="L10" s="24"/>
      <c r="M10" s="24"/>
      <c r="N10" s="24"/>
      <c r="O10" s="25"/>
      <c r="P10" s="24"/>
      <c r="Q10" s="24"/>
      <c r="R10" s="24"/>
      <c r="S10" s="25">
        <f t="shared" si="1"/>
        <v>0</v>
      </c>
      <c r="T10" s="24">
        <f>SUM(D10:R10)</f>
        <v>0</v>
      </c>
      <c r="U10" s="26">
        <v>-1.78E-2</v>
      </c>
      <c r="V10" s="27">
        <f t="shared" si="0"/>
        <v>0</v>
      </c>
      <c r="W10" s="27" t="s">
        <v>24</v>
      </c>
    </row>
    <row r="11" spans="1:24" hidden="1" x14ac:dyDescent="0.2">
      <c r="A11" s="15"/>
      <c r="B11" s="5"/>
      <c r="C11" s="5"/>
      <c r="D11" s="17"/>
      <c r="E11" s="17"/>
      <c r="F11" s="17"/>
      <c r="G11" s="18"/>
      <c r="H11" s="17"/>
      <c r="I11" s="17"/>
      <c r="J11" s="17"/>
      <c r="K11" s="18"/>
      <c r="L11" s="17"/>
      <c r="M11" s="17"/>
      <c r="N11" s="17"/>
      <c r="O11" s="18"/>
      <c r="P11" s="17"/>
      <c r="Q11" s="17"/>
      <c r="R11" s="17"/>
      <c r="S11" s="18">
        <f t="shared" si="1"/>
        <v>0</v>
      </c>
      <c r="T11" s="17"/>
      <c r="U11" s="17"/>
      <c r="V11" s="19">
        <f t="shared" si="0"/>
        <v>0</v>
      </c>
      <c r="W11" s="27" t="s">
        <v>24</v>
      </c>
    </row>
    <row r="12" spans="1:24" hidden="1" x14ac:dyDescent="0.2">
      <c r="A12" s="15"/>
      <c r="B12" s="5"/>
      <c r="C12" s="5"/>
      <c r="D12" s="17"/>
      <c r="E12" s="17"/>
      <c r="F12" s="17"/>
      <c r="G12" s="18"/>
      <c r="H12" s="17"/>
      <c r="I12" s="17"/>
      <c r="J12" s="17"/>
      <c r="K12" s="18"/>
      <c r="L12" s="17"/>
      <c r="M12" s="17"/>
      <c r="N12" s="17"/>
      <c r="O12" s="18"/>
      <c r="P12" s="17"/>
      <c r="Q12" s="17"/>
      <c r="R12" s="17"/>
      <c r="S12" s="18">
        <f t="shared" si="1"/>
        <v>0</v>
      </c>
      <c r="T12" s="17"/>
      <c r="U12" s="17"/>
      <c r="V12" s="19">
        <f t="shared" si="0"/>
        <v>0</v>
      </c>
      <c r="W12" s="27" t="s">
        <v>24</v>
      </c>
    </row>
    <row r="13" spans="1:24" ht="13.5" hidden="1" thickBot="1" x14ac:dyDescent="0.25">
      <c r="A13" s="15"/>
      <c r="B13" s="5"/>
      <c r="C13" s="5"/>
      <c r="D13" s="22"/>
      <c r="E13" s="22"/>
      <c r="F13" s="22"/>
      <c r="G13" s="23"/>
      <c r="H13" s="22"/>
      <c r="I13" s="22"/>
      <c r="J13" s="22"/>
      <c r="K13" s="23"/>
      <c r="L13" s="22"/>
      <c r="M13" s="22"/>
      <c r="N13" s="22"/>
      <c r="O13" s="23"/>
      <c r="P13" s="22"/>
      <c r="Q13" s="22"/>
      <c r="R13" s="22"/>
      <c r="S13" s="18">
        <f t="shared" si="1"/>
        <v>0</v>
      </c>
      <c r="T13" s="17"/>
      <c r="U13" s="17"/>
      <c r="V13" s="19">
        <f t="shared" si="0"/>
        <v>0</v>
      </c>
      <c r="W13" s="22" t="s">
        <v>24</v>
      </c>
    </row>
    <row r="14" spans="1:24" x14ac:dyDescent="0.2">
      <c r="A14" s="15"/>
      <c r="B14" s="5"/>
      <c r="C14" s="5" t="s">
        <v>27</v>
      </c>
      <c r="D14" s="24">
        <f>SUM(D5:D9)</f>
        <v>10846</v>
      </c>
      <c r="E14" s="24">
        <f>SUM(E5:E9)</f>
        <v>6352</v>
      </c>
      <c r="F14" s="24">
        <f>SUM(F5:F9)</f>
        <v>9423</v>
      </c>
      <c r="G14" s="18">
        <f>D14+E14+F14</f>
        <v>26621</v>
      </c>
      <c r="H14" s="24">
        <f>SUM(H5:H9)</f>
        <v>182557</v>
      </c>
      <c r="I14" s="24">
        <f>SUM(I5:I9)</f>
        <v>158415</v>
      </c>
      <c r="J14" s="24">
        <f>SUM(J5:J9)</f>
        <v>272554</v>
      </c>
      <c r="K14" s="18">
        <f>H14+I14+J14</f>
        <v>613526</v>
      </c>
      <c r="L14" s="24">
        <f>SUM(L5:L9)</f>
        <v>283900</v>
      </c>
      <c r="M14" s="24">
        <f>SUM(M5:M9)</f>
        <v>319395</v>
      </c>
      <c r="N14" s="24">
        <f>SUM(N5:N9)</f>
        <v>212027</v>
      </c>
      <c r="O14" s="18">
        <f>L14+M14+N14</f>
        <v>815322</v>
      </c>
      <c r="P14" s="24">
        <f>SUM(P5:P9)</f>
        <v>233918</v>
      </c>
      <c r="Q14" s="24">
        <f>SUM(Q5:Q9)</f>
        <v>184300</v>
      </c>
      <c r="R14" s="24">
        <f>SUM(R5:R9)</f>
        <v>96230</v>
      </c>
      <c r="S14" s="18">
        <f t="shared" si="1"/>
        <v>514448</v>
      </c>
      <c r="T14" s="17"/>
      <c r="U14" s="17"/>
      <c r="V14" s="19">
        <f>D14+E14+F14+H14+I14+J14+L14+M14+N14+P14+Q14+R14</f>
        <v>1969917</v>
      </c>
      <c r="W14" s="24" t="s">
        <v>24</v>
      </c>
    </row>
    <row r="15" spans="1:24" x14ac:dyDescent="0.2">
      <c r="A15" s="15"/>
      <c r="B15" s="5"/>
      <c r="C15" s="5"/>
      <c r="D15" s="17"/>
      <c r="E15" s="17"/>
      <c r="F15" s="17"/>
      <c r="G15" s="18"/>
      <c r="H15" s="17"/>
      <c r="I15" s="17"/>
      <c r="J15" s="17"/>
      <c r="K15" s="18"/>
      <c r="L15" s="17"/>
      <c r="M15" s="17"/>
      <c r="N15" s="17"/>
      <c r="O15" s="18"/>
      <c r="P15" s="17"/>
      <c r="Q15" s="17"/>
      <c r="R15" s="17"/>
      <c r="S15" s="18"/>
      <c r="T15" s="17"/>
      <c r="U15" s="17"/>
      <c r="V15" s="19"/>
      <c r="W15" s="5"/>
    </row>
    <row r="16" spans="1:24" x14ac:dyDescent="0.2">
      <c r="A16" s="15"/>
      <c r="B16" s="12">
        <v>2</v>
      </c>
      <c r="C16" s="12" t="s">
        <v>28</v>
      </c>
      <c r="D16" s="5"/>
      <c r="E16" s="5"/>
      <c r="F16" s="5"/>
      <c r="G16" s="13"/>
      <c r="H16" s="5"/>
      <c r="I16" s="5"/>
      <c r="J16" s="5"/>
      <c r="K16" s="13"/>
      <c r="L16" s="5"/>
      <c r="M16" s="5"/>
      <c r="N16" s="5"/>
      <c r="O16" s="13"/>
      <c r="P16" s="5"/>
      <c r="Q16" s="5"/>
      <c r="R16" s="5"/>
      <c r="S16" s="13"/>
      <c r="T16" s="5"/>
      <c r="U16" s="5"/>
      <c r="V16" s="19"/>
      <c r="W16" s="5"/>
    </row>
    <row r="17" spans="1:23" x14ac:dyDescent="0.2">
      <c r="A17" s="15" t="s">
        <v>42</v>
      </c>
      <c r="B17" s="12"/>
      <c r="C17" s="16" t="s">
        <v>39</v>
      </c>
      <c r="D17" s="5">
        <v>3288.11</v>
      </c>
      <c r="E17" s="5">
        <v>3143.71</v>
      </c>
      <c r="F17" s="5">
        <v>4011.19</v>
      </c>
      <c r="G17" s="18">
        <f>D17+E17+F17</f>
        <v>10443.01</v>
      </c>
      <c r="H17" s="29">
        <v>3722.79</v>
      </c>
      <c r="I17" s="29">
        <v>3885.31</v>
      </c>
      <c r="J17" s="29">
        <v>3892.63</v>
      </c>
      <c r="K17" s="18">
        <f>H17+I17+J17</f>
        <v>11500.73</v>
      </c>
      <c r="L17" s="29">
        <v>4435.24</v>
      </c>
      <c r="M17" s="29">
        <v>1997.61</v>
      </c>
      <c r="N17" s="29">
        <v>3676.07</v>
      </c>
      <c r="O17" s="18">
        <f>L17+M17+N17</f>
        <v>10108.92</v>
      </c>
      <c r="P17" s="29">
        <v>3783.68</v>
      </c>
      <c r="Q17" s="29">
        <v>3438.56</v>
      </c>
      <c r="R17" s="29">
        <v>2803.8</v>
      </c>
      <c r="S17" s="18">
        <f>SUM(P17:R17)</f>
        <v>10026.040000000001</v>
      </c>
      <c r="T17" s="29"/>
      <c r="U17" s="29"/>
      <c r="V17" s="19">
        <f>D17+E17+F17+H17+I17+J17+L17+M17+N17+P17+Q17+R17</f>
        <v>42078.700000000004</v>
      </c>
      <c r="W17" s="5" t="s">
        <v>29</v>
      </c>
    </row>
    <row r="18" spans="1:23" x14ac:dyDescent="0.2">
      <c r="A18" s="15" t="s">
        <v>42</v>
      </c>
      <c r="B18" s="12"/>
      <c r="C18" s="16" t="s">
        <v>41</v>
      </c>
      <c r="D18" s="5">
        <v>290.82</v>
      </c>
      <c r="E18" s="5">
        <v>467.26</v>
      </c>
      <c r="F18" s="5">
        <v>482.76</v>
      </c>
      <c r="G18" s="18">
        <f t="shared" ref="G18:G19" si="2">D18+E18+F18</f>
        <v>1240.8399999999999</v>
      </c>
      <c r="H18" s="29">
        <v>553.83000000000004</v>
      </c>
      <c r="I18" s="29">
        <v>535.53</v>
      </c>
      <c r="J18" s="29">
        <v>525.33000000000004</v>
      </c>
      <c r="K18" s="18">
        <f t="shared" ref="K18:K19" si="3">H18+I18+J18</f>
        <v>1614.69</v>
      </c>
      <c r="L18" s="29">
        <v>591.13</v>
      </c>
      <c r="M18" s="29">
        <v>186.83</v>
      </c>
      <c r="N18" s="29">
        <v>586.75</v>
      </c>
      <c r="O18" s="18">
        <f t="shared" ref="O18:O19" si="4">L18+M18+N18</f>
        <v>1364.71</v>
      </c>
      <c r="P18" s="29">
        <v>4221.22</v>
      </c>
      <c r="Q18" s="29">
        <v>463.89</v>
      </c>
      <c r="R18" s="29">
        <v>228.79</v>
      </c>
      <c r="S18" s="18">
        <f t="shared" ref="S18:S19" si="5">SUM(P18:R18)</f>
        <v>4913.9000000000005</v>
      </c>
      <c r="T18" s="29"/>
      <c r="U18" s="29"/>
      <c r="V18" s="19">
        <f t="shared" ref="V18:V19" si="6">D18+E18+F18+H18+I18+J18+L18+M18+N18+P18+Q18+R18</f>
        <v>9134.14</v>
      </c>
      <c r="W18" s="5" t="s">
        <v>29</v>
      </c>
    </row>
    <row r="19" spans="1:23" x14ac:dyDescent="0.2">
      <c r="A19" s="15" t="s">
        <v>42</v>
      </c>
      <c r="B19" s="12"/>
      <c r="C19" s="16" t="s">
        <v>64</v>
      </c>
      <c r="D19" s="5">
        <v>323.27999999999997</v>
      </c>
      <c r="E19" s="5">
        <v>521.45000000000005</v>
      </c>
      <c r="F19" s="5">
        <v>517.12</v>
      </c>
      <c r="G19" s="18">
        <f t="shared" si="2"/>
        <v>1361.85</v>
      </c>
      <c r="H19" s="29">
        <v>318.35000000000002</v>
      </c>
      <c r="I19" s="29">
        <v>536.33000000000004</v>
      </c>
      <c r="J19" s="29">
        <v>403.18</v>
      </c>
      <c r="K19" s="18">
        <f t="shared" si="3"/>
        <v>1257.8600000000001</v>
      </c>
      <c r="L19" s="29">
        <v>792.79</v>
      </c>
      <c r="M19" s="29">
        <v>266.37</v>
      </c>
      <c r="N19" s="29">
        <v>516.85</v>
      </c>
      <c r="O19" s="18">
        <f t="shared" si="4"/>
        <v>1576.0099999999998</v>
      </c>
      <c r="P19" s="29">
        <v>693.81</v>
      </c>
      <c r="Q19" s="29">
        <v>426.63</v>
      </c>
      <c r="R19" s="29">
        <v>363.28</v>
      </c>
      <c r="S19" s="18">
        <f t="shared" si="5"/>
        <v>1483.72</v>
      </c>
      <c r="T19" s="29"/>
      <c r="U19" s="29"/>
      <c r="V19" s="19">
        <f t="shared" si="6"/>
        <v>5679.4399999999987</v>
      </c>
      <c r="W19" s="5" t="s">
        <v>29</v>
      </c>
    </row>
    <row r="20" spans="1:23" x14ac:dyDescent="0.2">
      <c r="A20" s="15" t="s">
        <v>42</v>
      </c>
      <c r="B20" s="5"/>
      <c r="C20" s="16" t="s">
        <v>40</v>
      </c>
      <c r="D20" s="28">
        <v>578.33000000000004</v>
      </c>
      <c r="E20" s="28">
        <v>763.4</v>
      </c>
      <c r="F20" s="28">
        <v>2165.23</v>
      </c>
      <c r="G20" s="18">
        <f>D20+E20+F20</f>
        <v>3506.96</v>
      </c>
      <c r="H20" s="29">
        <v>2156.56</v>
      </c>
      <c r="I20" s="29">
        <v>2480.16</v>
      </c>
      <c r="J20" s="29">
        <v>2797.45</v>
      </c>
      <c r="K20" s="18">
        <f>H20+I20+J20</f>
        <v>7434.1699999999992</v>
      </c>
      <c r="L20" s="29">
        <v>2508.84</v>
      </c>
      <c r="M20" s="29">
        <v>1390.65</v>
      </c>
      <c r="N20" s="29">
        <v>3029.52</v>
      </c>
      <c r="O20" s="18">
        <f>L20+M20+N20</f>
        <v>6929.01</v>
      </c>
      <c r="P20" s="29">
        <v>2956.01</v>
      </c>
      <c r="Q20" s="29">
        <v>2247.42</v>
      </c>
      <c r="R20" s="29">
        <v>1651.79</v>
      </c>
      <c r="S20" s="18">
        <f>SUM(P20:R20)</f>
        <v>6855.22</v>
      </c>
      <c r="T20" s="29"/>
      <c r="U20" s="29"/>
      <c r="V20" s="19">
        <f>D20+E20+F20+H20+I20+J20+L20+M20+N20+P20+Q20+R20</f>
        <v>24725.360000000001</v>
      </c>
      <c r="W20" s="30" t="s">
        <v>29</v>
      </c>
    </row>
    <row r="21" spans="1:23" x14ac:dyDescent="0.2">
      <c r="A21" s="15"/>
      <c r="B21" s="5"/>
      <c r="C21" s="5"/>
      <c r="D21" s="29"/>
      <c r="E21" s="29"/>
      <c r="F21" s="29"/>
      <c r="G21" s="31"/>
      <c r="H21" s="29"/>
      <c r="I21" s="29"/>
      <c r="J21" s="29"/>
      <c r="K21" s="31"/>
      <c r="L21" s="29"/>
      <c r="M21" s="29"/>
      <c r="N21" s="29"/>
      <c r="O21" s="31"/>
      <c r="P21" s="29"/>
      <c r="Q21" s="29"/>
      <c r="R21" s="29"/>
      <c r="S21" s="31"/>
      <c r="T21" s="29"/>
      <c r="U21" s="29"/>
      <c r="V21" s="19"/>
      <c r="W21" s="30"/>
    </row>
    <row r="22" spans="1:23" x14ac:dyDescent="0.2">
      <c r="A22" s="15"/>
      <c r="B22" s="12">
        <v>3</v>
      </c>
      <c r="C22" s="12" t="s">
        <v>30</v>
      </c>
      <c r="D22" s="29"/>
      <c r="E22" s="29"/>
      <c r="F22" s="29"/>
      <c r="G22" s="31"/>
      <c r="H22" s="29"/>
      <c r="I22" s="29"/>
      <c r="J22" s="29"/>
      <c r="K22" s="31"/>
      <c r="L22" s="29"/>
      <c r="M22" s="29"/>
      <c r="N22" s="29"/>
      <c r="O22" s="31"/>
      <c r="P22" s="29"/>
      <c r="Q22" s="29"/>
      <c r="R22" s="29"/>
      <c r="S22" s="31"/>
      <c r="T22" s="29"/>
      <c r="U22" s="29"/>
      <c r="V22" s="19"/>
      <c r="W22" s="30"/>
    </row>
    <row r="23" spans="1:23" x14ac:dyDescent="0.2">
      <c r="A23" s="15" t="s">
        <v>42</v>
      </c>
      <c r="B23" s="5"/>
      <c r="C23" s="16" t="s">
        <v>40</v>
      </c>
      <c r="D23" s="29">
        <v>0</v>
      </c>
      <c r="E23" s="29">
        <v>0</v>
      </c>
      <c r="F23" s="29">
        <v>6465.92</v>
      </c>
      <c r="G23" s="18">
        <f>D23+E23+F23</f>
        <v>6465.92</v>
      </c>
      <c r="H23" s="29">
        <v>5085.25</v>
      </c>
      <c r="I23" s="29">
        <v>5838.45</v>
      </c>
      <c r="J23" s="29">
        <v>9126.0300000000007</v>
      </c>
      <c r="K23" s="18">
        <f>H23+I23+J23</f>
        <v>20049.730000000003</v>
      </c>
      <c r="L23" s="29">
        <v>8015.11</v>
      </c>
      <c r="M23" s="29">
        <v>603.6</v>
      </c>
      <c r="N23" s="29">
        <v>5018.1499999999996</v>
      </c>
      <c r="O23" s="18">
        <f>L23+M23+N23</f>
        <v>13636.859999999999</v>
      </c>
      <c r="P23" s="29">
        <v>6829.18</v>
      </c>
      <c r="Q23" s="29">
        <v>5083.21</v>
      </c>
      <c r="R23" s="29">
        <v>1673.47</v>
      </c>
      <c r="S23" s="18">
        <f>SUM(P23:R23)</f>
        <v>13585.859999999999</v>
      </c>
      <c r="T23" s="29"/>
      <c r="U23" s="29"/>
      <c r="V23" s="19">
        <f>D23+E23+F23+H23+I23+J23+L23+M23+N23+P23+Q23+R23</f>
        <v>53738.37</v>
      </c>
      <c r="W23" s="30" t="s">
        <v>29</v>
      </c>
    </row>
    <row r="24" spans="1:23" x14ac:dyDescent="0.2">
      <c r="A24" s="15" t="s">
        <v>65</v>
      </c>
      <c r="B24" s="5"/>
      <c r="C24" s="16" t="s">
        <v>66</v>
      </c>
      <c r="D24" s="29"/>
      <c r="E24" s="29"/>
      <c r="F24" s="29"/>
      <c r="G24" s="18"/>
      <c r="H24" s="29"/>
      <c r="I24" s="29"/>
      <c r="J24" s="29"/>
      <c r="K24" s="18"/>
      <c r="L24" s="29"/>
      <c r="M24" s="29"/>
      <c r="N24" s="29"/>
      <c r="O24" s="18"/>
      <c r="P24" s="29"/>
      <c r="Q24" s="29"/>
      <c r="R24" s="29"/>
      <c r="S24" s="18"/>
      <c r="T24" s="29"/>
      <c r="U24" s="32"/>
      <c r="V24" s="19"/>
      <c r="W24" s="30"/>
    </row>
    <row r="25" spans="1:23" x14ac:dyDescent="0.2">
      <c r="A25" s="15"/>
      <c r="B25" s="5"/>
      <c r="C25" s="5"/>
      <c r="D25" s="29"/>
      <c r="E25" s="29"/>
      <c r="F25" s="29"/>
      <c r="G25" s="31"/>
      <c r="H25" s="29"/>
      <c r="I25" s="29"/>
      <c r="J25" s="29"/>
      <c r="K25" s="31"/>
      <c r="L25" s="29"/>
      <c r="M25" s="29"/>
      <c r="N25" s="29"/>
      <c r="O25" s="31"/>
      <c r="P25" s="29"/>
      <c r="Q25" s="29"/>
      <c r="R25" s="29"/>
      <c r="S25" s="31"/>
      <c r="T25" s="29"/>
      <c r="U25" s="32"/>
      <c r="V25" s="19"/>
      <c r="W25" s="30"/>
    </row>
    <row r="26" spans="1:23" x14ac:dyDescent="0.2">
      <c r="A26" s="15"/>
      <c r="B26" s="12">
        <v>4</v>
      </c>
      <c r="C26" s="12" t="s">
        <v>55</v>
      </c>
      <c r="D26" s="29"/>
      <c r="E26" s="29"/>
      <c r="F26" s="29"/>
      <c r="G26" s="31"/>
      <c r="H26" s="29"/>
      <c r="I26" s="29"/>
      <c r="J26" s="29"/>
      <c r="K26" s="31"/>
      <c r="L26" s="29"/>
      <c r="M26" s="29"/>
      <c r="N26" s="29"/>
      <c r="O26" s="31"/>
      <c r="P26" s="29"/>
      <c r="Q26" s="29"/>
      <c r="R26" s="29"/>
      <c r="S26" s="31"/>
      <c r="T26" s="29"/>
      <c r="U26" s="32"/>
      <c r="V26" s="19"/>
      <c r="W26" s="30"/>
    </row>
    <row r="27" spans="1:23" x14ac:dyDescent="0.2">
      <c r="A27" s="15" t="s">
        <v>42</v>
      </c>
      <c r="B27" s="5"/>
      <c r="C27" s="16" t="s">
        <v>44</v>
      </c>
      <c r="D27" s="29">
        <v>195.55</v>
      </c>
      <c r="E27" s="29">
        <v>270.62</v>
      </c>
      <c r="F27" s="29">
        <v>250.74</v>
      </c>
      <c r="G27" s="18">
        <f>SUM(D27:F27)</f>
        <v>716.91000000000008</v>
      </c>
      <c r="H27" s="29">
        <v>303.8</v>
      </c>
      <c r="I27" s="29">
        <v>142.01</v>
      </c>
      <c r="J27" s="29">
        <v>39.56</v>
      </c>
      <c r="K27" s="18">
        <f>SUM(H27:J27)</f>
        <v>485.37</v>
      </c>
      <c r="L27" s="29">
        <v>107.48</v>
      </c>
      <c r="M27" s="29">
        <v>43.43</v>
      </c>
      <c r="N27" s="29">
        <v>233.2</v>
      </c>
      <c r="O27" s="18">
        <f>SUM(L27:N27)</f>
        <v>384.11</v>
      </c>
      <c r="P27" s="29">
        <v>142.9</v>
      </c>
      <c r="Q27" s="29">
        <v>107.11</v>
      </c>
      <c r="R27" s="29">
        <v>160.02000000000001</v>
      </c>
      <c r="S27" s="18">
        <f>SUM(P27:R27)</f>
        <v>410.03</v>
      </c>
      <c r="T27" s="29"/>
      <c r="U27" s="29"/>
      <c r="V27" s="19">
        <f>D27+E27+F27+H27+I27+J27+L27+M27+N27+P27+Q27+R27</f>
        <v>1996.42</v>
      </c>
      <c r="W27" s="30" t="s">
        <v>29</v>
      </c>
    </row>
    <row r="28" spans="1:23" x14ac:dyDescent="0.2">
      <c r="A28" s="15" t="s">
        <v>42</v>
      </c>
      <c r="B28" s="5"/>
      <c r="C28" s="16" t="s">
        <v>45</v>
      </c>
      <c r="D28" s="29">
        <v>0</v>
      </c>
      <c r="E28" s="29">
        <v>0</v>
      </c>
      <c r="F28" s="29">
        <v>33.04</v>
      </c>
      <c r="G28" s="18">
        <f t="shared" ref="G28:G29" si="7">SUM(D28:F28)</f>
        <v>33.04</v>
      </c>
      <c r="H28" s="29">
        <v>4.66</v>
      </c>
      <c r="I28" s="29">
        <v>26.1</v>
      </c>
      <c r="J28" s="29">
        <v>45.47</v>
      </c>
      <c r="K28" s="18">
        <f>SUM(H28:J28)</f>
        <v>76.23</v>
      </c>
      <c r="L28" s="29">
        <v>25.67</v>
      </c>
      <c r="M28" s="29">
        <v>26.74</v>
      </c>
      <c r="N28" s="29">
        <v>15.6</v>
      </c>
      <c r="O28" s="18">
        <f>SUM(L28:N28)</f>
        <v>68.009999999999991</v>
      </c>
      <c r="P28" s="29">
        <v>13.28</v>
      </c>
      <c r="Q28" s="29">
        <v>16.11</v>
      </c>
      <c r="R28" s="29">
        <v>5.15</v>
      </c>
      <c r="S28" s="18">
        <f>SUM(P28:R28)</f>
        <v>34.54</v>
      </c>
      <c r="T28" s="29"/>
      <c r="U28" s="29"/>
      <c r="V28" s="19">
        <f>D28+E28+F28+H28+I28+J28+L28+M28+N28+P28+Q28+R28</f>
        <v>211.82000000000002</v>
      </c>
      <c r="W28" s="30" t="s">
        <v>29</v>
      </c>
    </row>
    <row r="29" spans="1:23" ht="13.5" thickBot="1" x14ac:dyDescent="0.25">
      <c r="A29" s="15" t="s">
        <v>42</v>
      </c>
      <c r="B29" s="5"/>
      <c r="C29" s="21" t="s">
        <v>43</v>
      </c>
      <c r="D29" s="33">
        <v>0</v>
      </c>
      <c r="E29" s="33">
        <v>0</v>
      </c>
      <c r="F29" s="33">
        <v>5.13</v>
      </c>
      <c r="G29" s="18">
        <f t="shared" si="7"/>
        <v>5.13</v>
      </c>
      <c r="H29" s="33">
        <v>0</v>
      </c>
      <c r="I29" s="33">
        <v>9.24</v>
      </c>
      <c r="J29" s="33">
        <v>0</v>
      </c>
      <c r="K29" s="23">
        <f>SUM(H29:J29)</f>
        <v>9.24</v>
      </c>
      <c r="L29" s="33">
        <v>0</v>
      </c>
      <c r="M29" s="33">
        <v>0</v>
      </c>
      <c r="N29" s="33">
        <v>0</v>
      </c>
      <c r="O29" s="23">
        <f>SUM(L29:N29)</f>
        <v>0</v>
      </c>
      <c r="P29" s="33">
        <v>14.1</v>
      </c>
      <c r="Q29" s="33">
        <v>0</v>
      </c>
      <c r="R29" s="33">
        <v>0</v>
      </c>
      <c r="S29" s="23">
        <f>SUM(P29:R29)</f>
        <v>14.1</v>
      </c>
      <c r="T29" s="33"/>
      <c r="U29" s="34"/>
      <c r="V29" s="22">
        <f>D29+E29+F29+H29+I29+J29+L29+M29+N29+P29+Q29+R29</f>
        <v>28.47</v>
      </c>
      <c r="W29" s="35" t="s">
        <v>29</v>
      </c>
    </row>
    <row r="30" spans="1:23" x14ac:dyDescent="0.2">
      <c r="A30" s="15"/>
      <c r="B30" s="5"/>
      <c r="C30" s="14"/>
      <c r="D30" s="32"/>
      <c r="E30" s="32"/>
      <c r="F30" s="32"/>
      <c r="G30" s="25"/>
      <c r="H30" s="32"/>
      <c r="I30" s="32"/>
      <c r="J30" s="32"/>
      <c r="K30" s="25"/>
      <c r="L30" s="32"/>
      <c r="M30" s="32"/>
      <c r="N30" s="32"/>
      <c r="O30" s="25"/>
      <c r="P30" s="32"/>
      <c r="Q30" s="32"/>
      <c r="R30" s="32"/>
      <c r="S30" s="25"/>
      <c r="T30" s="32"/>
      <c r="U30" s="36"/>
      <c r="V30" s="17"/>
      <c r="W30" s="37"/>
    </row>
    <row r="31" spans="1:23" x14ac:dyDescent="0.2">
      <c r="A31" s="15"/>
      <c r="B31" s="12">
        <v>5</v>
      </c>
      <c r="C31" s="12" t="s">
        <v>31</v>
      </c>
      <c r="D31" s="5"/>
      <c r="E31" s="5"/>
      <c r="F31" s="5"/>
      <c r="G31" s="13"/>
      <c r="H31" s="5"/>
      <c r="I31" s="5"/>
      <c r="J31" s="5"/>
      <c r="K31" s="13"/>
      <c r="L31" s="5"/>
      <c r="M31" s="5"/>
      <c r="N31" s="5"/>
      <c r="O31" s="13"/>
      <c r="P31" s="5"/>
      <c r="Q31" s="5"/>
      <c r="R31" s="5"/>
      <c r="S31" s="13"/>
      <c r="T31" s="5"/>
      <c r="U31" s="5"/>
      <c r="V31" s="19"/>
      <c r="W31" s="30"/>
    </row>
    <row r="32" spans="1:23" x14ac:dyDescent="0.2">
      <c r="A32" s="38" t="s">
        <v>25</v>
      </c>
      <c r="B32" s="12"/>
      <c r="C32" s="39" t="s">
        <v>46</v>
      </c>
      <c r="D32" s="5">
        <v>44</v>
      </c>
      <c r="E32" s="5">
        <v>22</v>
      </c>
      <c r="F32" s="5">
        <v>33</v>
      </c>
      <c r="G32" s="18">
        <f>SUM(D32:F32)</f>
        <v>99</v>
      </c>
      <c r="H32" s="17">
        <v>33</v>
      </c>
      <c r="I32" s="17">
        <v>11</v>
      </c>
      <c r="J32" s="17">
        <v>11</v>
      </c>
      <c r="K32" s="18">
        <f>SUM(H32:J32)</f>
        <v>55</v>
      </c>
      <c r="L32" s="17">
        <v>11</v>
      </c>
      <c r="M32" s="17">
        <v>0</v>
      </c>
      <c r="N32" s="17">
        <v>22</v>
      </c>
      <c r="O32" s="18">
        <f>SUM(L32:N32)</f>
        <v>33</v>
      </c>
      <c r="P32" s="17">
        <v>22</v>
      </c>
      <c r="Q32" s="17">
        <v>99</v>
      </c>
      <c r="R32" s="17">
        <v>44</v>
      </c>
      <c r="S32" s="18">
        <f>SUM(P32:R32)</f>
        <v>165</v>
      </c>
      <c r="T32" s="17"/>
      <c r="U32" s="17"/>
      <c r="V32" s="19">
        <f>D32+E32+F32+H32+I32+J32+L32+M32+N32+P32+Q32+R32</f>
        <v>352</v>
      </c>
      <c r="W32" s="40" t="s">
        <v>29</v>
      </c>
    </row>
    <row r="33" spans="1:23" s="20" customFormat="1" x14ac:dyDescent="0.2">
      <c r="A33" s="38" t="s">
        <v>25</v>
      </c>
      <c r="B33" s="17"/>
      <c r="C33" s="39" t="s">
        <v>47</v>
      </c>
      <c r="D33" s="17">
        <v>0</v>
      </c>
      <c r="E33" s="17">
        <v>0</v>
      </c>
      <c r="F33" s="17">
        <v>44</v>
      </c>
      <c r="G33" s="18">
        <f>SUM(D33:F33)</f>
        <v>44</v>
      </c>
      <c r="H33" s="17">
        <v>22</v>
      </c>
      <c r="I33" s="17">
        <v>33</v>
      </c>
      <c r="J33" s="17">
        <v>33</v>
      </c>
      <c r="K33" s="18">
        <f>SUM(H33:J33)</f>
        <v>88</v>
      </c>
      <c r="L33" s="17">
        <v>99</v>
      </c>
      <c r="M33" s="17">
        <v>22</v>
      </c>
      <c r="N33" s="17">
        <v>0</v>
      </c>
      <c r="O33" s="18">
        <f>SUM(L33:N33)</f>
        <v>121</v>
      </c>
      <c r="P33" s="17">
        <v>33</v>
      </c>
      <c r="Q33" s="17">
        <v>11</v>
      </c>
      <c r="R33" s="17">
        <v>22</v>
      </c>
      <c r="S33" s="18">
        <f>SUM(P33:R33)</f>
        <v>66</v>
      </c>
      <c r="T33" s="17"/>
      <c r="U33" s="17"/>
      <c r="V33" s="19">
        <f>D33+E33+F33+H33+I33+J33+L33+M33+N33+P33+Q33+R33</f>
        <v>319</v>
      </c>
      <c r="W33" s="40" t="s">
        <v>29</v>
      </c>
    </row>
    <row r="34" spans="1:23" x14ac:dyDescent="0.2">
      <c r="A34" s="15"/>
      <c r="B34" s="5"/>
      <c r="C34" s="5"/>
      <c r="D34" s="5"/>
      <c r="E34" s="5"/>
      <c r="F34" s="5"/>
      <c r="G34" s="13"/>
      <c r="H34" s="5"/>
      <c r="I34" s="5"/>
      <c r="J34" s="5"/>
      <c r="K34" s="13"/>
      <c r="L34" s="5"/>
      <c r="M34" s="5"/>
      <c r="N34" s="5"/>
      <c r="O34" s="13"/>
      <c r="P34" s="5"/>
      <c r="Q34" s="5"/>
      <c r="R34" s="5"/>
      <c r="S34" s="13"/>
      <c r="T34" s="5"/>
      <c r="U34" s="5"/>
      <c r="V34" s="19"/>
      <c r="W34" s="5"/>
    </row>
    <row r="35" spans="1:23" x14ac:dyDescent="0.2">
      <c r="A35" s="15"/>
      <c r="B35" s="5"/>
      <c r="C35" s="6" t="s">
        <v>32</v>
      </c>
      <c r="D35" s="7" t="s">
        <v>2</v>
      </c>
      <c r="E35" s="7" t="s">
        <v>3</v>
      </c>
      <c r="F35" s="7" t="s">
        <v>4</v>
      </c>
      <c r="G35" s="8"/>
      <c r="H35" s="7" t="s">
        <v>6</v>
      </c>
      <c r="I35" s="7" t="s">
        <v>7</v>
      </c>
      <c r="J35" s="7" t="s">
        <v>8</v>
      </c>
      <c r="K35" s="8"/>
      <c r="L35" s="7" t="s">
        <v>10</v>
      </c>
      <c r="M35" s="7" t="s">
        <v>11</v>
      </c>
      <c r="N35" s="7" t="s">
        <v>12</v>
      </c>
      <c r="O35" s="8"/>
      <c r="P35" s="7" t="s">
        <v>14</v>
      </c>
      <c r="Q35" s="7" t="s">
        <v>15</v>
      </c>
      <c r="R35" s="7" t="s">
        <v>16</v>
      </c>
      <c r="S35" s="8"/>
      <c r="T35" s="5"/>
      <c r="U35" s="5"/>
      <c r="V35" s="19"/>
      <c r="W35" s="5"/>
    </row>
    <row r="36" spans="1:23" x14ac:dyDescent="0.2">
      <c r="A36" s="15"/>
      <c r="B36" s="12">
        <v>6</v>
      </c>
      <c r="C36" s="12" t="s">
        <v>33</v>
      </c>
      <c r="D36" s="5"/>
      <c r="E36" s="5"/>
      <c r="F36" s="5"/>
      <c r="G36" s="13"/>
      <c r="H36" s="5"/>
      <c r="I36" s="5"/>
      <c r="J36" s="5"/>
      <c r="K36" s="13"/>
      <c r="L36" s="5"/>
      <c r="M36" s="5"/>
      <c r="N36" s="5"/>
      <c r="O36" s="13"/>
      <c r="P36" s="5"/>
      <c r="Q36" s="5"/>
      <c r="R36" s="5"/>
      <c r="S36" s="13"/>
      <c r="T36" s="5"/>
      <c r="U36" s="5"/>
      <c r="V36" s="19"/>
      <c r="W36" s="5"/>
    </row>
    <row r="37" spans="1:23" x14ac:dyDescent="0.2">
      <c r="A37" s="15" t="s">
        <v>22</v>
      </c>
      <c r="B37" s="5"/>
      <c r="C37" s="16" t="s">
        <v>23</v>
      </c>
      <c r="D37" s="17">
        <v>6493</v>
      </c>
      <c r="E37" s="17">
        <v>3010</v>
      </c>
      <c r="F37" s="17">
        <v>4537</v>
      </c>
      <c r="G37" s="18">
        <f t="shared" ref="G37:G42" si="8">D37+E37+F37</f>
        <v>14040</v>
      </c>
      <c r="H37" s="17">
        <v>3600</v>
      </c>
      <c r="I37" s="17">
        <v>5446</v>
      </c>
      <c r="J37" s="17">
        <v>5296</v>
      </c>
      <c r="K37" s="18">
        <f t="shared" ref="K37:K42" si="9">H37+I37+J37</f>
        <v>14342</v>
      </c>
      <c r="L37" s="17">
        <v>0</v>
      </c>
      <c r="M37" s="17">
        <v>8588</v>
      </c>
      <c r="N37" s="17">
        <v>4498</v>
      </c>
      <c r="O37" s="18">
        <f t="shared" ref="O37:O42" si="10">L37+M37+N37</f>
        <v>13086</v>
      </c>
      <c r="P37" s="17">
        <v>1135</v>
      </c>
      <c r="Q37" s="17">
        <v>6363</v>
      </c>
      <c r="R37" s="17">
        <v>2736</v>
      </c>
      <c r="S37" s="18">
        <f t="shared" ref="S37:S42" si="11">SUM(P37:R37)</f>
        <v>10234</v>
      </c>
      <c r="T37" s="5"/>
      <c r="U37" s="17"/>
      <c r="V37" s="19">
        <f t="shared" ref="V37:V42" si="12">D37+E37+F37+H37+I37+J37+L37+M37+N37+P37+Q37+R37</f>
        <v>51702</v>
      </c>
      <c r="W37" s="30" t="s">
        <v>34</v>
      </c>
    </row>
    <row r="38" spans="1:23" x14ac:dyDescent="0.2">
      <c r="A38" s="15" t="s">
        <v>22</v>
      </c>
      <c r="B38" s="5"/>
      <c r="C38" s="44" t="s">
        <v>53</v>
      </c>
      <c r="D38" s="19">
        <v>13069</v>
      </c>
      <c r="E38" s="19">
        <v>19418</v>
      </c>
      <c r="F38" s="17">
        <v>102632</v>
      </c>
      <c r="G38" s="18">
        <f t="shared" si="8"/>
        <v>135119</v>
      </c>
      <c r="H38" s="17">
        <v>88570</v>
      </c>
      <c r="I38" s="17">
        <v>122640</v>
      </c>
      <c r="J38" s="17">
        <v>127560</v>
      </c>
      <c r="K38" s="18">
        <f t="shared" si="9"/>
        <v>338770</v>
      </c>
      <c r="L38" s="17">
        <v>0</v>
      </c>
      <c r="M38" s="17">
        <v>161532</v>
      </c>
      <c r="N38" s="17">
        <v>100367</v>
      </c>
      <c r="O38" s="18">
        <f t="shared" si="10"/>
        <v>261899</v>
      </c>
      <c r="P38" s="17">
        <v>0</v>
      </c>
      <c r="Q38" s="17">
        <v>202198</v>
      </c>
      <c r="R38" s="17">
        <v>54458</v>
      </c>
      <c r="S38" s="18">
        <f t="shared" si="11"/>
        <v>256656</v>
      </c>
      <c r="T38" s="5"/>
      <c r="U38" s="17"/>
      <c r="V38" s="19">
        <f t="shared" si="12"/>
        <v>992444</v>
      </c>
      <c r="W38" s="30" t="s">
        <v>34</v>
      </c>
    </row>
    <row r="39" spans="1:23" x14ac:dyDescent="0.2">
      <c r="A39" s="15" t="s">
        <v>22</v>
      </c>
      <c r="B39" s="5"/>
      <c r="C39" s="44" t="s">
        <v>54</v>
      </c>
      <c r="D39" s="19">
        <v>2000</v>
      </c>
      <c r="E39" s="19">
        <v>5050</v>
      </c>
      <c r="F39" s="19">
        <v>4950</v>
      </c>
      <c r="G39" s="18">
        <f t="shared" si="8"/>
        <v>12000</v>
      </c>
      <c r="H39" s="17">
        <v>5100</v>
      </c>
      <c r="I39" s="17">
        <v>2950</v>
      </c>
      <c r="J39" s="17">
        <v>4200</v>
      </c>
      <c r="K39" s="18">
        <f t="shared" si="9"/>
        <v>12250</v>
      </c>
      <c r="L39" s="17">
        <v>0</v>
      </c>
      <c r="M39" s="17">
        <v>8150</v>
      </c>
      <c r="N39" s="17">
        <v>5300</v>
      </c>
      <c r="O39" s="18">
        <f t="shared" si="10"/>
        <v>13450</v>
      </c>
      <c r="P39" s="17">
        <v>6800</v>
      </c>
      <c r="Q39" s="17">
        <v>4800</v>
      </c>
      <c r="R39" s="17">
        <v>1700</v>
      </c>
      <c r="S39" s="18">
        <f t="shared" si="11"/>
        <v>13300</v>
      </c>
      <c r="T39" s="5"/>
      <c r="U39" s="17"/>
      <c r="V39" s="19">
        <f t="shared" si="12"/>
        <v>51000</v>
      </c>
      <c r="W39" s="30" t="s">
        <v>34</v>
      </c>
    </row>
    <row r="40" spans="1:23" x14ac:dyDescent="0.2">
      <c r="A40" s="15" t="s">
        <v>38</v>
      </c>
      <c r="B40" s="5"/>
      <c r="C40" s="44" t="s">
        <v>37</v>
      </c>
      <c r="D40" s="19">
        <v>5013</v>
      </c>
      <c r="E40" s="19">
        <v>5012</v>
      </c>
      <c r="F40" s="19">
        <v>4900</v>
      </c>
      <c r="G40" s="18">
        <f t="shared" si="8"/>
        <v>14925</v>
      </c>
      <c r="H40" s="17">
        <v>4978</v>
      </c>
      <c r="I40" s="17">
        <v>5003</v>
      </c>
      <c r="J40" s="17">
        <v>5051</v>
      </c>
      <c r="K40" s="18">
        <f t="shared" si="9"/>
        <v>15032</v>
      </c>
      <c r="L40" s="17">
        <v>4856</v>
      </c>
      <c r="M40" s="17">
        <v>2087</v>
      </c>
      <c r="N40" s="17">
        <v>5126</v>
      </c>
      <c r="O40" s="18">
        <f t="shared" si="10"/>
        <v>12069</v>
      </c>
      <c r="P40" s="17">
        <v>4707</v>
      </c>
      <c r="Q40" s="17">
        <v>4885</v>
      </c>
      <c r="R40" s="17">
        <v>3574</v>
      </c>
      <c r="S40" s="18">
        <f t="shared" si="11"/>
        <v>13166</v>
      </c>
      <c r="T40" s="45"/>
      <c r="U40" s="19"/>
      <c r="V40" s="19">
        <f t="shared" si="12"/>
        <v>55192</v>
      </c>
      <c r="W40" s="30" t="s">
        <v>34</v>
      </c>
    </row>
    <row r="41" spans="1:23" ht="13.5" thickBot="1" x14ac:dyDescent="0.25">
      <c r="A41" s="15" t="s">
        <v>25</v>
      </c>
      <c r="B41" s="5"/>
      <c r="C41" s="21" t="s">
        <v>26</v>
      </c>
      <c r="D41" s="22">
        <v>4588</v>
      </c>
      <c r="E41" s="22">
        <v>4719</v>
      </c>
      <c r="F41" s="22">
        <v>4258</v>
      </c>
      <c r="G41" s="23">
        <f t="shared" si="8"/>
        <v>13565</v>
      </c>
      <c r="H41" s="22">
        <v>2969</v>
      </c>
      <c r="I41" s="22">
        <v>2626</v>
      </c>
      <c r="J41" s="22">
        <v>2029</v>
      </c>
      <c r="K41" s="23">
        <f t="shared" si="9"/>
        <v>7624</v>
      </c>
      <c r="L41" s="22">
        <v>2598</v>
      </c>
      <c r="M41" s="22">
        <v>516</v>
      </c>
      <c r="N41" s="22">
        <v>2696</v>
      </c>
      <c r="O41" s="23">
        <f t="shared" si="10"/>
        <v>5810</v>
      </c>
      <c r="P41" s="22">
        <v>2972</v>
      </c>
      <c r="Q41" s="22">
        <v>4786</v>
      </c>
      <c r="R41" s="22">
        <v>5158</v>
      </c>
      <c r="S41" s="23">
        <f t="shared" si="11"/>
        <v>12916</v>
      </c>
      <c r="T41" s="41"/>
      <c r="U41" s="22"/>
      <c r="V41" s="19">
        <f t="shared" si="12"/>
        <v>39915</v>
      </c>
      <c r="W41" s="35" t="s">
        <v>34</v>
      </c>
    </row>
    <row r="42" spans="1:23" x14ac:dyDescent="0.2">
      <c r="A42" s="15"/>
      <c r="B42" s="5"/>
      <c r="C42" s="14" t="s">
        <v>35</v>
      </c>
      <c r="D42" s="24">
        <f>SUM(D37:D41)</f>
        <v>31163</v>
      </c>
      <c r="E42" s="24">
        <f>SUM(E37:E41)</f>
        <v>37209</v>
      </c>
      <c r="F42" s="24">
        <f>SUM(F37:F41)</f>
        <v>121277</v>
      </c>
      <c r="G42" s="25">
        <f t="shared" si="8"/>
        <v>189649</v>
      </c>
      <c r="H42" s="24">
        <f>SUM(H37:H41)</f>
        <v>105217</v>
      </c>
      <c r="I42" s="24">
        <f>SUM(I37:I41)</f>
        <v>138665</v>
      </c>
      <c r="J42" s="24">
        <f>SUM(J37:J41)</f>
        <v>144136</v>
      </c>
      <c r="K42" s="25">
        <f t="shared" si="9"/>
        <v>388018</v>
      </c>
      <c r="L42" s="24">
        <f>SUM(L37:L41)</f>
        <v>7454</v>
      </c>
      <c r="M42" s="24">
        <f>SUM(M37:M41)</f>
        <v>180873</v>
      </c>
      <c r="N42" s="24">
        <f>SUM(N37:N41)</f>
        <v>117987</v>
      </c>
      <c r="O42" s="25">
        <f t="shared" si="10"/>
        <v>306314</v>
      </c>
      <c r="P42" s="24">
        <f>SUM(P37:P41)</f>
        <v>15614</v>
      </c>
      <c r="Q42" s="24">
        <f>SUM(Q37:Q41)</f>
        <v>223032</v>
      </c>
      <c r="R42" s="24">
        <f>SUM(R37:R41)</f>
        <v>67626</v>
      </c>
      <c r="S42" s="25">
        <f t="shared" si="11"/>
        <v>306272</v>
      </c>
      <c r="T42" s="24"/>
      <c r="U42" s="24"/>
      <c r="V42" s="17">
        <f t="shared" si="12"/>
        <v>1190253</v>
      </c>
      <c r="W42" s="42" t="s">
        <v>34</v>
      </c>
    </row>
    <row r="43" spans="1:23" x14ac:dyDescent="0.2">
      <c r="A43" s="15"/>
      <c r="B43" s="5"/>
      <c r="C43" s="14"/>
      <c r="D43" s="24"/>
      <c r="E43" s="24"/>
      <c r="F43" s="24"/>
      <c r="G43" s="25"/>
      <c r="H43" s="24"/>
      <c r="I43" s="24"/>
      <c r="J43" s="24"/>
      <c r="K43" s="25"/>
      <c r="L43" s="24"/>
      <c r="M43" s="24"/>
      <c r="N43" s="24"/>
      <c r="O43" s="25"/>
      <c r="P43" s="24"/>
      <c r="Q43" s="24"/>
      <c r="R43" s="24"/>
      <c r="S43" s="25"/>
      <c r="T43" s="24"/>
      <c r="U43" s="24"/>
      <c r="V43" s="17"/>
      <c r="W43" s="42"/>
    </row>
    <row r="44" spans="1:23" x14ac:dyDescent="0.2">
      <c r="A44" s="15"/>
      <c r="B44" s="46">
        <v>7</v>
      </c>
      <c r="C44" s="47" t="s">
        <v>48</v>
      </c>
      <c r="D44" s="24"/>
      <c r="E44" s="24"/>
      <c r="F44" s="24"/>
      <c r="G44" s="25"/>
      <c r="H44" s="24"/>
      <c r="I44" s="24"/>
      <c r="J44" s="24"/>
      <c r="K44" s="25"/>
      <c r="L44" s="24"/>
      <c r="M44" s="24"/>
      <c r="N44" s="24"/>
      <c r="O44" s="25"/>
      <c r="P44" s="24"/>
      <c r="Q44" s="24"/>
      <c r="R44" s="24"/>
      <c r="S44" s="25"/>
      <c r="T44" s="24"/>
      <c r="U44" s="24"/>
      <c r="V44" s="17"/>
      <c r="W44" s="42"/>
    </row>
    <row r="45" spans="1:23" x14ac:dyDescent="0.2">
      <c r="A45" s="15" t="s">
        <v>49</v>
      </c>
      <c r="B45" s="5"/>
      <c r="C45" s="48" t="s">
        <v>50</v>
      </c>
      <c r="D45" s="24">
        <v>7701.46</v>
      </c>
      <c r="E45" s="24">
        <v>8086.92</v>
      </c>
      <c r="F45" s="24">
        <v>11164.2</v>
      </c>
      <c r="G45" s="18">
        <f t="shared" ref="G45:G47" si="13">D45+E45+F45</f>
        <v>26952.58</v>
      </c>
      <c r="H45" s="24">
        <v>3737.19</v>
      </c>
      <c r="I45" s="24">
        <v>12908.58</v>
      </c>
      <c r="J45" s="24">
        <v>10852</v>
      </c>
      <c r="K45" s="18">
        <f t="shared" ref="K45:K47" si="14">H45+I45+J45</f>
        <v>27497.77</v>
      </c>
      <c r="L45" s="24">
        <v>3457</v>
      </c>
      <c r="M45" s="24">
        <v>10605</v>
      </c>
      <c r="N45" s="24">
        <v>7405</v>
      </c>
      <c r="O45" s="18">
        <f t="shared" ref="O45:O47" si="15">L45+M45+N45</f>
        <v>21467</v>
      </c>
      <c r="P45" s="24">
        <v>7143</v>
      </c>
      <c r="Q45" s="24">
        <v>3452</v>
      </c>
      <c r="R45" s="24">
        <v>13187</v>
      </c>
      <c r="S45" s="18">
        <f t="shared" ref="S45:S47" si="16">SUM(P45:R45)</f>
        <v>23782</v>
      </c>
      <c r="T45" s="24"/>
      <c r="U45" s="24"/>
      <c r="V45" s="19">
        <f>D45+E45+F45+H45+I45+J45+L45+M45+N45+P45+Q45+R45</f>
        <v>99699.35</v>
      </c>
      <c r="W45" s="42" t="s">
        <v>67</v>
      </c>
    </row>
    <row r="46" spans="1:23" x14ac:dyDescent="0.2">
      <c r="A46" s="15"/>
      <c r="B46" s="5"/>
      <c r="C46" s="48" t="s">
        <v>51</v>
      </c>
      <c r="D46" s="24">
        <v>7613.72</v>
      </c>
      <c r="E46" s="24">
        <v>5222.6000000000004</v>
      </c>
      <c r="F46" s="24">
        <v>10719.44</v>
      </c>
      <c r="G46" s="18">
        <f t="shared" si="13"/>
        <v>23555.760000000002</v>
      </c>
      <c r="H46" s="24">
        <v>7207.74</v>
      </c>
      <c r="I46" s="24">
        <v>9070.52</v>
      </c>
      <c r="J46" s="24">
        <v>9486</v>
      </c>
      <c r="K46" s="18">
        <f t="shared" si="14"/>
        <v>25764.260000000002</v>
      </c>
      <c r="L46" s="24">
        <v>3553</v>
      </c>
      <c r="M46" s="24">
        <v>6142</v>
      </c>
      <c r="N46" s="24">
        <v>9724</v>
      </c>
      <c r="O46" s="18">
        <f t="shared" si="15"/>
        <v>19419</v>
      </c>
      <c r="P46" s="24">
        <v>4648</v>
      </c>
      <c r="Q46" s="24">
        <v>11584</v>
      </c>
      <c r="R46" s="24">
        <v>5884</v>
      </c>
      <c r="S46" s="18">
        <f t="shared" si="16"/>
        <v>22116</v>
      </c>
      <c r="T46" s="24"/>
      <c r="U46" s="24"/>
      <c r="V46" s="19">
        <f t="shared" ref="V46:V47" si="17">D46+E46+F46+H46+I46+J46+L46+M46+N46+P46+Q46+R46</f>
        <v>90855.02</v>
      </c>
      <c r="W46" s="42" t="s">
        <v>67</v>
      </c>
    </row>
    <row r="47" spans="1:23" x14ac:dyDescent="0.2">
      <c r="A47" s="15"/>
      <c r="B47" s="5"/>
      <c r="C47" s="48" t="s">
        <v>52</v>
      </c>
      <c r="D47" s="24">
        <v>765</v>
      </c>
      <c r="E47" s="24">
        <v>1020</v>
      </c>
      <c r="F47" s="24">
        <v>4349</v>
      </c>
      <c r="G47" s="18">
        <f t="shared" si="13"/>
        <v>6134</v>
      </c>
      <c r="H47" s="24">
        <v>1174</v>
      </c>
      <c r="I47" s="24">
        <v>2473</v>
      </c>
      <c r="J47" s="24">
        <v>2230</v>
      </c>
      <c r="K47" s="18">
        <f t="shared" si="14"/>
        <v>5877</v>
      </c>
      <c r="L47" s="24">
        <v>1267</v>
      </c>
      <c r="M47" s="24">
        <v>2139</v>
      </c>
      <c r="N47" s="24">
        <v>3460</v>
      </c>
      <c r="O47" s="18">
        <f t="shared" si="15"/>
        <v>6866</v>
      </c>
      <c r="P47" s="24">
        <v>1669</v>
      </c>
      <c r="Q47" s="24">
        <v>1191</v>
      </c>
      <c r="R47" s="24">
        <v>6384</v>
      </c>
      <c r="S47" s="18">
        <f t="shared" si="16"/>
        <v>9244</v>
      </c>
      <c r="T47" s="24"/>
      <c r="U47" s="24"/>
      <c r="V47" s="19">
        <f t="shared" si="17"/>
        <v>28121</v>
      </c>
      <c r="W47" s="42" t="s">
        <v>56</v>
      </c>
    </row>
    <row r="48" spans="1:23" x14ac:dyDescent="0.2">
      <c r="A48" s="15"/>
      <c r="B48" s="5"/>
      <c r="C48" s="5"/>
      <c r="D48" s="17"/>
      <c r="E48" s="17"/>
      <c r="F48" s="17"/>
      <c r="G48" s="18"/>
      <c r="H48" s="17"/>
      <c r="I48" s="17"/>
      <c r="J48" s="17"/>
      <c r="K48" s="18"/>
      <c r="L48" s="17"/>
      <c r="M48" s="17"/>
      <c r="N48" s="17"/>
      <c r="O48" s="18"/>
      <c r="P48" s="17"/>
      <c r="Q48" s="17"/>
      <c r="R48" s="17"/>
      <c r="S48" s="18"/>
      <c r="T48" s="17"/>
      <c r="U48" s="17"/>
      <c r="V48" s="17"/>
      <c r="W48" s="5"/>
    </row>
    <row r="50" spans="1:1" x14ac:dyDescent="0.2">
      <c r="A50" s="43" t="s">
        <v>36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X52"/>
  <sheetViews>
    <sheetView topLeftCell="D26" workbookViewId="0">
      <selection activeCell="S53" sqref="S53"/>
    </sheetView>
  </sheetViews>
  <sheetFormatPr defaultRowHeight="12.75" x14ac:dyDescent="0.2"/>
  <cols>
    <col min="1" max="1" width="25.7109375" customWidth="1"/>
    <col min="2" max="2" width="2" bestFit="1" customWidth="1"/>
    <col min="3" max="3" width="48.7109375" bestFit="1" customWidth="1"/>
    <col min="4" max="6" width="8.140625" bestFit="1" customWidth="1"/>
    <col min="7" max="7" width="10" bestFit="1" customWidth="1"/>
    <col min="8" max="10" width="8.140625" bestFit="1" customWidth="1"/>
    <col min="11" max="11" width="10" bestFit="1" customWidth="1"/>
    <col min="12" max="12" width="8.140625" bestFit="1" customWidth="1"/>
    <col min="14" max="14" width="9.85546875" bestFit="1" customWidth="1"/>
    <col min="15" max="15" width="10" bestFit="1" customWidth="1"/>
    <col min="16" max="16" width="8.140625" bestFit="1" customWidth="1"/>
    <col min="19" max="19" width="10" bestFit="1" customWidth="1"/>
    <col min="20" max="20" width="2.7109375" customWidth="1"/>
    <col min="21" max="21" width="8.140625" hidden="1" customWidth="1"/>
    <col min="23" max="23" width="5" bestFit="1" customWidth="1"/>
    <col min="257" max="257" width="25.7109375" customWidth="1"/>
    <col min="258" max="258" width="2" bestFit="1" customWidth="1"/>
    <col min="259" max="259" width="38.7109375" bestFit="1" customWidth="1"/>
    <col min="260" max="260" width="8.140625" bestFit="1" customWidth="1"/>
    <col min="261" max="261" width="7.28515625" bestFit="1" customWidth="1"/>
    <col min="262" max="262" width="8.140625" bestFit="1" customWidth="1"/>
    <col min="263" max="263" width="10" bestFit="1" customWidth="1"/>
    <col min="264" max="266" width="8.140625" bestFit="1" customWidth="1"/>
    <col min="267" max="267" width="10" bestFit="1" customWidth="1"/>
    <col min="268" max="268" width="8.140625" bestFit="1" customWidth="1"/>
    <col min="270" max="270" width="9.85546875" bestFit="1" customWidth="1"/>
    <col min="271" max="271" width="10" bestFit="1" customWidth="1"/>
    <col min="272" max="272" width="8.140625" bestFit="1" customWidth="1"/>
    <col min="275" max="275" width="10" bestFit="1" customWidth="1"/>
    <col min="276" max="276" width="2.7109375" customWidth="1"/>
    <col min="277" max="277" width="0" hidden="1" customWidth="1"/>
    <col min="279" max="279" width="5" bestFit="1" customWidth="1"/>
    <col min="513" max="513" width="25.7109375" customWidth="1"/>
    <col min="514" max="514" width="2" bestFit="1" customWidth="1"/>
    <col min="515" max="515" width="38.7109375" bestFit="1" customWidth="1"/>
    <col min="516" max="516" width="8.140625" bestFit="1" customWidth="1"/>
    <col min="517" max="517" width="7.28515625" bestFit="1" customWidth="1"/>
    <col min="518" max="518" width="8.140625" bestFit="1" customWidth="1"/>
    <col min="519" max="519" width="10" bestFit="1" customWidth="1"/>
    <col min="520" max="522" width="8.140625" bestFit="1" customWidth="1"/>
    <col min="523" max="523" width="10" bestFit="1" customWidth="1"/>
    <col min="524" max="524" width="8.140625" bestFit="1" customWidth="1"/>
    <col min="526" max="526" width="9.85546875" bestFit="1" customWidth="1"/>
    <col min="527" max="527" width="10" bestFit="1" customWidth="1"/>
    <col min="528" max="528" width="8.140625" bestFit="1" customWidth="1"/>
    <col min="531" max="531" width="10" bestFit="1" customWidth="1"/>
    <col min="532" max="532" width="2.7109375" customWidth="1"/>
    <col min="533" max="533" width="0" hidden="1" customWidth="1"/>
    <col min="535" max="535" width="5" bestFit="1" customWidth="1"/>
    <col min="769" max="769" width="25.7109375" customWidth="1"/>
    <col min="770" max="770" width="2" bestFit="1" customWidth="1"/>
    <col min="771" max="771" width="38.7109375" bestFit="1" customWidth="1"/>
    <col min="772" max="772" width="8.140625" bestFit="1" customWidth="1"/>
    <col min="773" max="773" width="7.28515625" bestFit="1" customWidth="1"/>
    <col min="774" max="774" width="8.140625" bestFit="1" customWidth="1"/>
    <col min="775" max="775" width="10" bestFit="1" customWidth="1"/>
    <col min="776" max="778" width="8.140625" bestFit="1" customWidth="1"/>
    <col min="779" max="779" width="10" bestFit="1" customWidth="1"/>
    <col min="780" max="780" width="8.140625" bestFit="1" customWidth="1"/>
    <col min="782" max="782" width="9.85546875" bestFit="1" customWidth="1"/>
    <col min="783" max="783" width="10" bestFit="1" customWidth="1"/>
    <col min="784" max="784" width="8.140625" bestFit="1" customWidth="1"/>
    <col min="787" max="787" width="10" bestFit="1" customWidth="1"/>
    <col min="788" max="788" width="2.7109375" customWidth="1"/>
    <col min="789" max="789" width="0" hidden="1" customWidth="1"/>
    <col min="791" max="791" width="5" bestFit="1" customWidth="1"/>
    <col min="1025" max="1025" width="25.7109375" customWidth="1"/>
    <col min="1026" max="1026" width="2" bestFit="1" customWidth="1"/>
    <col min="1027" max="1027" width="38.7109375" bestFit="1" customWidth="1"/>
    <col min="1028" max="1028" width="8.140625" bestFit="1" customWidth="1"/>
    <col min="1029" max="1029" width="7.28515625" bestFit="1" customWidth="1"/>
    <col min="1030" max="1030" width="8.140625" bestFit="1" customWidth="1"/>
    <col min="1031" max="1031" width="10" bestFit="1" customWidth="1"/>
    <col min="1032" max="1034" width="8.140625" bestFit="1" customWidth="1"/>
    <col min="1035" max="1035" width="10" bestFit="1" customWidth="1"/>
    <col min="1036" max="1036" width="8.140625" bestFit="1" customWidth="1"/>
    <col min="1038" max="1038" width="9.85546875" bestFit="1" customWidth="1"/>
    <col min="1039" max="1039" width="10" bestFit="1" customWidth="1"/>
    <col min="1040" max="1040" width="8.140625" bestFit="1" customWidth="1"/>
    <col min="1043" max="1043" width="10" bestFit="1" customWidth="1"/>
    <col min="1044" max="1044" width="2.7109375" customWidth="1"/>
    <col min="1045" max="1045" width="0" hidden="1" customWidth="1"/>
    <col min="1047" max="1047" width="5" bestFit="1" customWidth="1"/>
    <col min="1281" max="1281" width="25.7109375" customWidth="1"/>
    <col min="1282" max="1282" width="2" bestFit="1" customWidth="1"/>
    <col min="1283" max="1283" width="38.7109375" bestFit="1" customWidth="1"/>
    <col min="1284" max="1284" width="8.140625" bestFit="1" customWidth="1"/>
    <col min="1285" max="1285" width="7.28515625" bestFit="1" customWidth="1"/>
    <col min="1286" max="1286" width="8.140625" bestFit="1" customWidth="1"/>
    <col min="1287" max="1287" width="10" bestFit="1" customWidth="1"/>
    <col min="1288" max="1290" width="8.140625" bestFit="1" customWidth="1"/>
    <col min="1291" max="1291" width="10" bestFit="1" customWidth="1"/>
    <col min="1292" max="1292" width="8.140625" bestFit="1" customWidth="1"/>
    <col min="1294" max="1294" width="9.85546875" bestFit="1" customWidth="1"/>
    <col min="1295" max="1295" width="10" bestFit="1" customWidth="1"/>
    <col min="1296" max="1296" width="8.140625" bestFit="1" customWidth="1"/>
    <col min="1299" max="1299" width="10" bestFit="1" customWidth="1"/>
    <col min="1300" max="1300" width="2.7109375" customWidth="1"/>
    <col min="1301" max="1301" width="0" hidden="1" customWidth="1"/>
    <col min="1303" max="1303" width="5" bestFit="1" customWidth="1"/>
    <col min="1537" max="1537" width="25.7109375" customWidth="1"/>
    <col min="1538" max="1538" width="2" bestFit="1" customWidth="1"/>
    <col min="1539" max="1539" width="38.7109375" bestFit="1" customWidth="1"/>
    <col min="1540" max="1540" width="8.140625" bestFit="1" customWidth="1"/>
    <col min="1541" max="1541" width="7.28515625" bestFit="1" customWidth="1"/>
    <col min="1542" max="1542" width="8.140625" bestFit="1" customWidth="1"/>
    <col min="1543" max="1543" width="10" bestFit="1" customWidth="1"/>
    <col min="1544" max="1546" width="8.140625" bestFit="1" customWidth="1"/>
    <col min="1547" max="1547" width="10" bestFit="1" customWidth="1"/>
    <col min="1548" max="1548" width="8.140625" bestFit="1" customWidth="1"/>
    <col min="1550" max="1550" width="9.85546875" bestFit="1" customWidth="1"/>
    <col min="1551" max="1551" width="10" bestFit="1" customWidth="1"/>
    <col min="1552" max="1552" width="8.140625" bestFit="1" customWidth="1"/>
    <col min="1555" max="1555" width="10" bestFit="1" customWidth="1"/>
    <col min="1556" max="1556" width="2.7109375" customWidth="1"/>
    <col min="1557" max="1557" width="0" hidden="1" customWidth="1"/>
    <col min="1559" max="1559" width="5" bestFit="1" customWidth="1"/>
    <col min="1793" max="1793" width="25.7109375" customWidth="1"/>
    <col min="1794" max="1794" width="2" bestFit="1" customWidth="1"/>
    <col min="1795" max="1795" width="38.7109375" bestFit="1" customWidth="1"/>
    <col min="1796" max="1796" width="8.140625" bestFit="1" customWidth="1"/>
    <col min="1797" max="1797" width="7.28515625" bestFit="1" customWidth="1"/>
    <col min="1798" max="1798" width="8.140625" bestFit="1" customWidth="1"/>
    <col min="1799" max="1799" width="10" bestFit="1" customWidth="1"/>
    <col min="1800" max="1802" width="8.140625" bestFit="1" customWidth="1"/>
    <col min="1803" max="1803" width="10" bestFit="1" customWidth="1"/>
    <col min="1804" max="1804" width="8.140625" bestFit="1" customWidth="1"/>
    <col min="1806" max="1806" width="9.85546875" bestFit="1" customWidth="1"/>
    <col min="1807" max="1807" width="10" bestFit="1" customWidth="1"/>
    <col min="1808" max="1808" width="8.140625" bestFit="1" customWidth="1"/>
    <col min="1811" max="1811" width="10" bestFit="1" customWidth="1"/>
    <col min="1812" max="1812" width="2.7109375" customWidth="1"/>
    <col min="1813" max="1813" width="0" hidden="1" customWidth="1"/>
    <col min="1815" max="1815" width="5" bestFit="1" customWidth="1"/>
    <col min="2049" max="2049" width="25.7109375" customWidth="1"/>
    <col min="2050" max="2050" width="2" bestFit="1" customWidth="1"/>
    <col min="2051" max="2051" width="38.7109375" bestFit="1" customWidth="1"/>
    <col min="2052" max="2052" width="8.140625" bestFit="1" customWidth="1"/>
    <col min="2053" max="2053" width="7.28515625" bestFit="1" customWidth="1"/>
    <col min="2054" max="2054" width="8.140625" bestFit="1" customWidth="1"/>
    <col min="2055" max="2055" width="10" bestFit="1" customWidth="1"/>
    <col min="2056" max="2058" width="8.140625" bestFit="1" customWidth="1"/>
    <col min="2059" max="2059" width="10" bestFit="1" customWidth="1"/>
    <col min="2060" max="2060" width="8.140625" bestFit="1" customWidth="1"/>
    <col min="2062" max="2062" width="9.85546875" bestFit="1" customWidth="1"/>
    <col min="2063" max="2063" width="10" bestFit="1" customWidth="1"/>
    <col min="2064" max="2064" width="8.140625" bestFit="1" customWidth="1"/>
    <col min="2067" max="2067" width="10" bestFit="1" customWidth="1"/>
    <col min="2068" max="2068" width="2.7109375" customWidth="1"/>
    <col min="2069" max="2069" width="0" hidden="1" customWidth="1"/>
    <col min="2071" max="2071" width="5" bestFit="1" customWidth="1"/>
    <col min="2305" max="2305" width="25.7109375" customWidth="1"/>
    <col min="2306" max="2306" width="2" bestFit="1" customWidth="1"/>
    <col min="2307" max="2307" width="38.7109375" bestFit="1" customWidth="1"/>
    <col min="2308" max="2308" width="8.140625" bestFit="1" customWidth="1"/>
    <col min="2309" max="2309" width="7.28515625" bestFit="1" customWidth="1"/>
    <col min="2310" max="2310" width="8.140625" bestFit="1" customWidth="1"/>
    <col min="2311" max="2311" width="10" bestFit="1" customWidth="1"/>
    <col min="2312" max="2314" width="8.140625" bestFit="1" customWidth="1"/>
    <col min="2315" max="2315" width="10" bestFit="1" customWidth="1"/>
    <col min="2316" max="2316" width="8.140625" bestFit="1" customWidth="1"/>
    <col min="2318" max="2318" width="9.85546875" bestFit="1" customWidth="1"/>
    <col min="2319" max="2319" width="10" bestFit="1" customWidth="1"/>
    <col min="2320" max="2320" width="8.140625" bestFit="1" customWidth="1"/>
    <col min="2323" max="2323" width="10" bestFit="1" customWidth="1"/>
    <col min="2324" max="2324" width="2.7109375" customWidth="1"/>
    <col min="2325" max="2325" width="0" hidden="1" customWidth="1"/>
    <col min="2327" max="2327" width="5" bestFit="1" customWidth="1"/>
    <col min="2561" max="2561" width="25.7109375" customWidth="1"/>
    <col min="2562" max="2562" width="2" bestFit="1" customWidth="1"/>
    <col min="2563" max="2563" width="38.7109375" bestFit="1" customWidth="1"/>
    <col min="2564" max="2564" width="8.140625" bestFit="1" customWidth="1"/>
    <col min="2565" max="2565" width="7.28515625" bestFit="1" customWidth="1"/>
    <col min="2566" max="2566" width="8.140625" bestFit="1" customWidth="1"/>
    <col min="2567" max="2567" width="10" bestFit="1" customWidth="1"/>
    <col min="2568" max="2570" width="8.140625" bestFit="1" customWidth="1"/>
    <col min="2571" max="2571" width="10" bestFit="1" customWidth="1"/>
    <col min="2572" max="2572" width="8.140625" bestFit="1" customWidth="1"/>
    <col min="2574" max="2574" width="9.85546875" bestFit="1" customWidth="1"/>
    <col min="2575" max="2575" width="10" bestFit="1" customWidth="1"/>
    <col min="2576" max="2576" width="8.140625" bestFit="1" customWidth="1"/>
    <col min="2579" max="2579" width="10" bestFit="1" customWidth="1"/>
    <col min="2580" max="2580" width="2.7109375" customWidth="1"/>
    <col min="2581" max="2581" width="0" hidden="1" customWidth="1"/>
    <col min="2583" max="2583" width="5" bestFit="1" customWidth="1"/>
    <col min="2817" max="2817" width="25.7109375" customWidth="1"/>
    <col min="2818" max="2818" width="2" bestFit="1" customWidth="1"/>
    <col min="2819" max="2819" width="38.7109375" bestFit="1" customWidth="1"/>
    <col min="2820" max="2820" width="8.140625" bestFit="1" customWidth="1"/>
    <col min="2821" max="2821" width="7.28515625" bestFit="1" customWidth="1"/>
    <col min="2822" max="2822" width="8.140625" bestFit="1" customWidth="1"/>
    <col min="2823" max="2823" width="10" bestFit="1" customWidth="1"/>
    <col min="2824" max="2826" width="8.140625" bestFit="1" customWidth="1"/>
    <col min="2827" max="2827" width="10" bestFit="1" customWidth="1"/>
    <col min="2828" max="2828" width="8.140625" bestFit="1" customWidth="1"/>
    <col min="2830" max="2830" width="9.85546875" bestFit="1" customWidth="1"/>
    <col min="2831" max="2831" width="10" bestFit="1" customWidth="1"/>
    <col min="2832" max="2832" width="8.140625" bestFit="1" customWidth="1"/>
    <col min="2835" max="2835" width="10" bestFit="1" customWidth="1"/>
    <col min="2836" max="2836" width="2.7109375" customWidth="1"/>
    <col min="2837" max="2837" width="0" hidden="1" customWidth="1"/>
    <col min="2839" max="2839" width="5" bestFit="1" customWidth="1"/>
    <col min="3073" max="3073" width="25.7109375" customWidth="1"/>
    <col min="3074" max="3074" width="2" bestFit="1" customWidth="1"/>
    <col min="3075" max="3075" width="38.7109375" bestFit="1" customWidth="1"/>
    <col min="3076" max="3076" width="8.140625" bestFit="1" customWidth="1"/>
    <col min="3077" max="3077" width="7.28515625" bestFit="1" customWidth="1"/>
    <col min="3078" max="3078" width="8.140625" bestFit="1" customWidth="1"/>
    <col min="3079" max="3079" width="10" bestFit="1" customWidth="1"/>
    <col min="3080" max="3082" width="8.140625" bestFit="1" customWidth="1"/>
    <col min="3083" max="3083" width="10" bestFit="1" customWidth="1"/>
    <col min="3084" max="3084" width="8.140625" bestFit="1" customWidth="1"/>
    <col min="3086" max="3086" width="9.85546875" bestFit="1" customWidth="1"/>
    <col min="3087" max="3087" width="10" bestFit="1" customWidth="1"/>
    <col min="3088" max="3088" width="8.140625" bestFit="1" customWidth="1"/>
    <col min="3091" max="3091" width="10" bestFit="1" customWidth="1"/>
    <col min="3092" max="3092" width="2.7109375" customWidth="1"/>
    <col min="3093" max="3093" width="0" hidden="1" customWidth="1"/>
    <col min="3095" max="3095" width="5" bestFit="1" customWidth="1"/>
    <col min="3329" max="3329" width="25.7109375" customWidth="1"/>
    <col min="3330" max="3330" width="2" bestFit="1" customWidth="1"/>
    <col min="3331" max="3331" width="38.7109375" bestFit="1" customWidth="1"/>
    <col min="3332" max="3332" width="8.140625" bestFit="1" customWidth="1"/>
    <col min="3333" max="3333" width="7.28515625" bestFit="1" customWidth="1"/>
    <col min="3334" max="3334" width="8.140625" bestFit="1" customWidth="1"/>
    <col min="3335" max="3335" width="10" bestFit="1" customWidth="1"/>
    <col min="3336" max="3338" width="8.140625" bestFit="1" customWidth="1"/>
    <col min="3339" max="3339" width="10" bestFit="1" customWidth="1"/>
    <col min="3340" max="3340" width="8.140625" bestFit="1" customWidth="1"/>
    <col min="3342" max="3342" width="9.85546875" bestFit="1" customWidth="1"/>
    <col min="3343" max="3343" width="10" bestFit="1" customWidth="1"/>
    <col min="3344" max="3344" width="8.140625" bestFit="1" customWidth="1"/>
    <col min="3347" max="3347" width="10" bestFit="1" customWidth="1"/>
    <col min="3348" max="3348" width="2.7109375" customWidth="1"/>
    <col min="3349" max="3349" width="0" hidden="1" customWidth="1"/>
    <col min="3351" max="3351" width="5" bestFit="1" customWidth="1"/>
    <col min="3585" max="3585" width="25.7109375" customWidth="1"/>
    <col min="3586" max="3586" width="2" bestFit="1" customWidth="1"/>
    <col min="3587" max="3587" width="38.7109375" bestFit="1" customWidth="1"/>
    <col min="3588" max="3588" width="8.140625" bestFit="1" customWidth="1"/>
    <col min="3589" max="3589" width="7.28515625" bestFit="1" customWidth="1"/>
    <col min="3590" max="3590" width="8.140625" bestFit="1" customWidth="1"/>
    <col min="3591" max="3591" width="10" bestFit="1" customWidth="1"/>
    <col min="3592" max="3594" width="8.140625" bestFit="1" customWidth="1"/>
    <col min="3595" max="3595" width="10" bestFit="1" customWidth="1"/>
    <col min="3596" max="3596" width="8.140625" bestFit="1" customWidth="1"/>
    <col min="3598" max="3598" width="9.85546875" bestFit="1" customWidth="1"/>
    <col min="3599" max="3599" width="10" bestFit="1" customWidth="1"/>
    <col min="3600" max="3600" width="8.140625" bestFit="1" customWidth="1"/>
    <col min="3603" max="3603" width="10" bestFit="1" customWidth="1"/>
    <col min="3604" max="3604" width="2.7109375" customWidth="1"/>
    <col min="3605" max="3605" width="0" hidden="1" customWidth="1"/>
    <col min="3607" max="3607" width="5" bestFit="1" customWidth="1"/>
    <col min="3841" max="3841" width="25.7109375" customWidth="1"/>
    <col min="3842" max="3842" width="2" bestFit="1" customWidth="1"/>
    <col min="3843" max="3843" width="38.7109375" bestFit="1" customWidth="1"/>
    <col min="3844" max="3844" width="8.140625" bestFit="1" customWidth="1"/>
    <col min="3845" max="3845" width="7.28515625" bestFit="1" customWidth="1"/>
    <col min="3846" max="3846" width="8.140625" bestFit="1" customWidth="1"/>
    <col min="3847" max="3847" width="10" bestFit="1" customWidth="1"/>
    <col min="3848" max="3850" width="8.140625" bestFit="1" customWidth="1"/>
    <col min="3851" max="3851" width="10" bestFit="1" customWidth="1"/>
    <col min="3852" max="3852" width="8.140625" bestFit="1" customWidth="1"/>
    <col min="3854" max="3854" width="9.85546875" bestFit="1" customWidth="1"/>
    <col min="3855" max="3855" width="10" bestFit="1" customWidth="1"/>
    <col min="3856" max="3856" width="8.140625" bestFit="1" customWidth="1"/>
    <col min="3859" max="3859" width="10" bestFit="1" customWidth="1"/>
    <col min="3860" max="3860" width="2.7109375" customWidth="1"/>
    <col min="3861" max="3861" width="0" hidden="1" customWidth="1"/>
    <col min="3863" max="3863" width="5" bestFit="1" customWidth="1"/>
    <col min="4097" max="4097" width="25.7109375" customWidth="1"/>
    <col min="4098" max="4098" width="2" bestFit="1" customWidth="1"/>
    <col min="4099" max="4099" width="38.7109375" bestFit="1" customWidth="1"/>
    <col min="4100" max="4100" width="8.140625" bestFit="1" customWidth="1"/>
    <col min="4101" max="4101" width="7.28515625" bestFit="1" customWidth="1"/>
    <col min="4102" max="4102" width="8.140625" bestFit="1" customWidth="1"/>
    <col min="4103" max="4103" width="10" bestFit="1" customWidth="1"/>
    <col min="4104" max="4106" width="8.140625" bestFit="1" customWidth="1"/>
    <col min="4107" max="4107" width="10" bestFit="1" customWidth="1"/>
    <col min="4108" max="4108" width="8.140625" bestFit="1" customWidth="1"/>
    <col min="4110" max="4110" width="9.85546875" bestFit="1" customWidth="1"/>
    <col min="4111" max="4111" width="10" bestFit="1" customWidth="1"/>
    <col min="4112" max="4112" width="8.140625" bestFit="1" customWidth="1"/>
    <col min="4115" max="4115" width="10" bestFit="1" customWidth="1"/>
    <col min="4116" max="4116" width="2.7109375" customWidth="1"/>
    <col min="4117" max="4117" width="0" hidden="1" customWidth="1"/>
    <col min="4119" max="4119" width="5" bestFit="1" customWidth="1"/>
    <col min="4353" max="4353" width="25.7109375" customWidth="1"/>
    <col min="4354" max="4354" width="2" bestFit="1" customWidth="1"/>
    <col min="4355" max="4355" width="38.7109375" bestFit="1" customWidth="1"/>
    <col min="4356" max="4356" width="8.140625" bestFit="1" customWidth="1"/>
    <col min="4357" max="4357" width="7.28515625" bestFit="1" customWidth="1"/>
    <col min="4358" max="4358" width="8.140625" bestFit="1" customWidth="1"/>
    <col min="4359" max="4359" width="10" bestFit="1" customWidth="1"/>
    <col min="4360" max="4362" width="8.140625" bestFit="1" customWidth="1"/>
    <col min="4363" max="4363" width="10" bestFit="1" customWidth="1"/>
    <col min="4364" max="4364" width="8.140625" bestFit="1" customWidth="1"/>
    <col min="4366" max="4366" width="9.85546875" bestFit="1" customWidth="1"/>
    <col min="4367" max="4367" width="10" bestFit="1" customWidth="1"/>
    <col min="4368" max="4368" width="8.140625" bestFit="1" customWidth="1"/>
    <col min="4371" max="4371" width="10" bestFit="1" customWidth="1"/>
    <col min="4372" max="4372" width="2.7109375" customWidth="1"/>
    <col min="4373" max="4373" width="0" hidden="1" customWidth="1"/>
    <col min="4375" max="4375" width="5" bestFit="1" customWidth="1"/>
    <col min="4609" max="4609" width="25.7109375" customWidth="1"/>
    <col min="4610" max="4610" width="2" bestFit="1" customWidth="1"/>
    <col min="4611" max="4611" width="38.7109375" bestFit="1" customWidth="1"/>
    <col min="4612" max="4612" width="8.140625" bestFit="1" customWidth="1"/>
    <col min="4613" max="4613" width="7.28515625" bestFit="1" customWidth="1"/>
    <col min="4614" max="4614" width="8.140625" bestFit="1" customWidth="1"/>
    <col min="4615" max="4615" width="10" bestFit="1" customWidth="1"/>
    <col min="4616" max="4618" width="8.140625" bestFit="1" customWidth="1"/>
    <col min="4619" max="4619" width="10" bestFit="1" customWidth="1"/>
    <col min="4620" max="4620" width="8.140625" bestFit="1" customWidth="1"/>
    <col min="4622" max="4622" width="9.85546875" bestFit="1" customWidth="1"/>
    <col min="4623" max="4623" width="10" bestFit="1" customWidth="1"/>
    <col min="4624" max="4624" width="8.140625" bestFit="1" customWidth="1"/>
    <col min="4627" max="4627" width="10" bestFit="1" customWidth="1"/>
    <col min="4628" max="4628" width="2.7109375" customWidth="1"/>
    <col min="4629" max="4629" width="0" hidden="1" customWidth="1"/>
    <col min="4631" max="4631" width="5" bestFit="1" customWidth="1"/>
    <col min="4865" max="4865" width="25.7109375" customWidth="1"/>
    <col min="4866" max="4866" width="2" bestFit="1" customWidth="1"/>
    <col min="4867" max="4867" width="38.7109375" bestFit="1" customWidth="1"/>
    <col min="4868" max="4868" width="8.140625" bestFit="1" customWidth="1"/>
    <col min="4869" max="4869" width="7.28515625" bestFit="1" customWidth="1"/>
    <col min="4870" max="4870" width="8.140625" bestFit="1" customWidth="1"/>
    <col min="4871" max="4871" width="10" bestFit="1" customWidth="1"/>
    <col min="4872" max="4874" width="8.140625" bestFit="1" customWidth="1"/>
    <col min="4875" max="4875" width="10" bestFit="1" customWidth="1"/>
    <col min="4876" max="4876" width="8.140625" bestFit="1" customWidth="1"/>
    <col min="4878" max="4878" width="9.85546875" bestFit="1" customWidth="1"/>
    <col min="4879" max="4879" width="10" bestFit="1" customWidth="1"/>
    <col min="4880" max="4880" width="8.140625" bestFit="1" customWidth="1"/>
    <col min="4883" max="4883" width="10" bestFit="1" customWidth="1"/>
    <col min="4884" max="4884" width="2.7109375" customWidth="1"/>
    <col min="4885" max="4885" width="0" hidden="1" customWidth="1"/>
    <col min="4887" max="4887" width="5" bestFit="1" customWidth="1"/>
    <col min="5121" max="5121" width="25.7109375" customWidth="1"/>
    <col min="5122" max="5122" width="2" bestFit="1" customWidth="1"/>
    <col min="5123" max="5123" width="38.7109375" bestFit="1" customWidth="1"/>
    <col min="5124" max="5124" width="8.140625" bestFit="1" customWidth="1"/>
    <col min="5125" max="5125" width="7.28515625" bestFit="1" customWidth="1"/>
    <col min="5126" max="5126" width="8.140625" bestFit="1" customWidth="1"/>
    <col min="5127" max="5127" width="10" bestFit="1" customWidth="1"/>
    <col min="5128" max="5130" width="8.140625" bestFit="1" customWidth="1"/>
    <col min="5131" max="5131" width="10" bestFit="1" customWidth="1"/>
    <col min="5132" max="5132" width="8.140625" bestFit="1" customWidth="1"/>
    <col min="5134" max="5134" width="9.85546875" bestFit="1" customWidth="1"/>
    <col min="5135" max="5135" width="10" bestFit="1" customWidth="1"/>
    <col min="5136" max="5136" width="8.140625" bestFit="1" customWidth="1"/>
    <col min="5139" max="5139" width="10" bestFit="1" customWidth="1"/>
    <col min="5140" max="5140" width="2.7109375" customWidth="1"/>
    <col min="5141" max="5141" width="0" hidden="1" customWidth="1"/>
    <col min="5143" max="5143" width="5" bestFit="1" customWidth="1"/>
    <col min="5377" max="5377" width="25.7109375" customWidth="1"/>
    <col min="5378" max="5378" width="2" bestFit="1" customWidth="1"/>
    <col min="5379" max="5379" width="38.7109375" bestFit="1" customWidth="1"/>
    <col min="5380" max="5380" width="8.140625" bestFit="1" customWidth="1"/>
    <col min="5381" max="5381" width="7.28515625" bestFit="1" customWidth="1"/>
    <col min="5382" max="5382" width="8.140625" bestFit="1" customWidth="1"/>
    <col min="5383" max="5383" width="10" bestFit="1" customWidth="1"/>
    <col min="5384" max="5386" width="8.140625" bestFit="1" customWidth="1"/>
    <col min="5387" max="5387" width="10" bestFit="1" customWidth="1"/>
    <col min="5388" max="5388" width="8.140625" bestFit="1" customWidth="1"/>
    <col min="5390" max="5390" width="9.85546875" bestFit="1" customWidth="1"/>
    <col min="5391" max="5391" width="10" bestFit="1" customWidth="1"/>
    <col min="5392" max="5392" width="8.140625" bestFit="1" customWidth="1"/>
    <col min="5395" max="5395" width="10" bestFit="1" customWidth="1"/>
    <col min="5396" max="5396" width="2.7109375" customWidth="1"/>
    <col min="5397" max="5397" width="0" hidden="1" customWidth="1"/>
    <col min="5399" max="5399" width="5" bestFit="1" customWidth="1"/>
    <col min="5633" max="5633" width="25.7109375" customWidth="1"/>
    <col min="5634" max="5634" width="2" bestFit="1" customWidth="1"/>
    <col min="5635" max="5635" width="38.7109375" bestFit="1" customWidth="1"/>
    <col min="5636" max="5636" width="8.140625" bestFit="1" customWidth="1"/>
    <col min="5637" max="5637" width="7.28515625" bestFit="1" customWidth="1"/>
    <col min="5638" max="5638" width="8.140625" bestFit="1" customWidth="1"/>
    <col min="5639" max="5639" width="10" bestFit="1" customWidth="1"/>
    <col min="5640" max="5642" width="8.140625" bestFit="1" customWidth="1"/>
    <col min="5643" max="5643" width="10" bestFit="1" customWidth="1"/>
    <col min="5644" max="5644" width="8.140625" bestFit="1" customWidth="1"/>
    <col min="5646" max="5646" width="9.85546875" bestFit="1" customWidth="1"/>
    <col min="5647" max="5647" width="10" bestFit="1" customWidth="1"/>
    <col min="5648" max="5648" width="8.140625" bestFit="1" customWidth="1"/>
    <col min="5651" max="5651" width="10" bestFit="1" customWidth="1"/>
    <col min="5652" max="5652" width="2.7109375" customWidth="1"/>
    <col min="5653" max="5653" width="0" hidden="1" customWidth="1"/>
    <col min="5655" max="5655" width="5" bestFit="1" customWidth="1"/>
    <col min="5889" max="5889" width="25.7109375" customWidth="1"/>
    <col min="5890" max="5890" width="2" bestFit="1" customWidth="1"/>
    <col min="5891" max="5891" width="38.7109375" bestFit="1" customWidth="1"/>
    <col min="5892" max="5892" width="8.140625" bestFit="1" customWidth="1"/>
    <col min="5893" max="5893" width="7.28515625" bestFit="1" customWidth="1"/>
    <col min="5894" max="5894" width="8.140625" bestFit="1" customWidth="1"/>
    <col min="5895" max="5895" width="10" bestFit="1" customWidth="1"/>
    <col min="5896" max="5898" width="8.140625" bestFit="1" customWidth="1"/>
    <col min="5899" max="5899" width="10" bestFit="1" customWidth="1"/>
    <col min="5900" max="5900" width="8.140625" bestFit="1" customWidth="1"/>
    <col min="5902" max="5902" width="9.85546875" bestFit="1" customWidth="1"/>
    <col min="5903" max="5903" width="10" bestFit="1" customWidth="1"/>
    <col min="5904" max="5904" width="8.140625" bestFit="1" customWidth="1"/>
    <col min="5907" max="5907" width="10" bestFit="1" customWidth="1"/>
    <col min="5908" max="5908" width="2.7109375" customWidth="1"/>
    <col min="5909" max="5909" width="0" hidden="1" customWidth="1"/>
    <col min="5911" max="5911" width="5" bestFit="1" customWidth="1"/>
    <col min="6145" max="6145" width="25.7109375" customWidth="1"/>
    <col min="6146" max="6146" width="2" bestFit="1" customWidth="1"/>
    <col min="6147" max="6147" width="38.7109375" bestFit="1" customWidth="1"/>
    <col min="6148" max="6148" width="8.140625" bestFit="1" customWidth="1"/>
    <col min="6149" max="6149" width="7.28515625" bestFit="1" customWidth="1"/>
    <col min="6150" max="6150" width="8.140625" bestFit="1" customWidth="1"/>
    <col min="6151" max="6151" width="10" bestFit="1" customWidth="1"/>
    <col min="6152" max="6154" width="8.140625" bestFit="1" customWidth="1"/>
    <col min="6155" max="6155" width="10" bestFit="1" customWidth="1"/>
    <col min="6156" max="6156" width="8.140625" bestFit="1" customWidth="1"/>
    <col min="6158" max="6158" width="9.85546875" bestFit="1" customWidth="1"/>
    <col min="6159" max="6159" width="10" bestFit="1" customWidth="1"/>
    <col min="6160" max="6160" width="8.140625" bestFit="1" customWidth="1"/>
    <col min="6163" max="6163" width="10" bestFit="1" customWidth="1"/>
    <col min="6164" max="6164" width="2.7109375" customWidth="1"/>
    <col min="6165" max="6165" width="0" hidden="1" customWidth="1"/>
    <col min="6167" max="6167" width="5" bestFit="1" customWidth="1"/>
    <col min="6401" max="6401" width="25.7109375" customWidth="1"/>
    <col min="6402" max="6402" width="2" bestFit="1" customWidth="1"/>
    <col min="6403" max="6403" width="38.7109375" bestFit="1" customWidth="1"/>
    <col min="6404" max="6404" width="8.140625" bestFit="1" customWidth="1"/>
    <col min="6405" max="6405" width="7.28515625" bestFit="1" customWidth="1"/>
    <col min="6406" max="6406" width="8.140625" bestFit="1" customWidth="1"/>
    <col min="6407" max="6407" width="10" bestFit="1" customWidth="1"/>
    <col min="6408" max="6410" width="8.140625" bestFit="1" customWidth="1"/>
    <col min="6411" max="6411" width="10" bestFit="1" customWidth="1"/>
    <col min="6412" max="6412" width="8.140625" bestFit="1" customWidth="1"/>
    <col min="6414" max="6414" width="9.85546875" bestFit="1" customWidth="1"/>
    <col min="6415" max="6415" width="10" bestFit="1" customWidth="1"/>
    <col min="6416" max="6416" width="8.140625" bestFit="1" customWidth="1"/>
    <col min="6419" max="6419" width="10" bestFit="1" customWidth="1"/>
    <col min="6420" max="6420" width="2.7109375" customWidth="1"/>
    <col min="6421" max="6421" width="0" hidden="1" customWidth="1"/>
    <col min="6423" max="6423" width="5" bestFit="1" customWidth="1"/>
    <col min="6657" max="6657" width="25.7109375" customWidth="1"/>
    <col min="6658" max="6658" width="2" bestFit="1" customWidth="1"/>
    <col min="6659" max="6659" width="38.7109375" bestFit="1" customWidth="1"/>
    <col min="6660" max="6660" width="8.140625" bestFit="1" customWidth="1"/>
    <col min="6661" max="6661" width="7.28515625" bestFit="1" customWidth="1"/>
    <col min="6662" max="6662" width="8.140625" bestFit="1" customWidth="1"/>
    <col min="6663" max="6663" width="10" bestFit="1" customWidth="1"/>
    <col min="6664" max="6666" width="8.140625" bestFit="1" customWidth="1"/>
    <col min="6667" max="6667" width="10" bestFit="1" customWidth="1"/>
    <col min="6668" max="6668" width="8.140625" bestFit="1" customWidth="1"/>
    <col min="6670" max="6670" width="9.85546875" bestFit="1" customWidth="1"/>
    <col min="6671" max="6671" width="10" bestFit="1" customWidth="1"/>
    <col min="6672" max="6672" width="8.140625" bestFit="1" customWidth="1"/>
    <col min="6675" max="6675" width="10" bestFit="1" customWidth="1"/>
    <col min="6676" max="6676" width="2.7109375" customWidth="1"/>
    <col min="6677" max="6677" width="0" hidden="1" customWidth="1"/>
    <col min="6679" max="6679" width="5" bestFit="1" customWidth="1"/>
    <col min="6913" max="6913" width="25.7109375" customWidth="1"/>
    <col min="6914" max="6914" width="2" bestFit="1" customWidth="1"/>
    <col min="6915" max="6915" width="38.7109375" bestFit="1" customWidth="1"/>
    <col min="6916" max="6916" width="8.140625" bestFit="1" customWidth="1"/>
    <col min="6917" max="6917" width="7.28515625" bestFit="1" customWidth="1"/>
    <col min="6918" max="6918" width="8.140625" bestFit="1" customWidth="1"/>
    <col min="6919" max="6919" width="10" bestFit="1" customWidth="1"/>
    <col min="6920" max="6922" width="8.140625" bestFit="1" customWidth="1"/>
    <col min="6923" max="6923" width="10" bestFit="1" customWidth="1"/>
    <col min="6924" max="6924" width="8.140625" bestFit="1" customWidth="1"/>
    <col min="6926" max="6926" width="9.85546875" bestFit="1" customWidth="1"/>
    <col min="6927" max="6927" width="10" bestFit="1" customWidth="1"/>
    <col min="6928" max="6928" width="8.140625" bestFit="1" customWidth="1"/>
    <col min="6931" max="6931" width="10" bestFit="1" customWidth="1"/>
    <col min="6932" max="6932" width="2.7109375" customWidth="1"/>
    <col min="6933" max="6933" width="0" hidden="1" customWidth="1"/>
    <col min="6935" max="6935" width="5" bestFit="1" customWidth="1"/>
    <col min="7169" max="7169" width="25.7109375" customWidth="1"/>
    <col min="7170" max="7170" width="2" bestFit="1" customWidth="1"/>
    <col min="7171" max="7171" width="38.7109375" bestFit="1" customWidth="1"/>
    <col min="7172" max="7172" width="8.140625" bestFit="1" customWidth="1"/>
    <col min="7173" max="7173" width="7.28515625" bestFit="1" customWidth="1"/>
    <col min="7174" max="7174" width="8.140625" bestFit="1" customWidth="1"/>
    <col min="7175" max="7175" width="10" bestFit="1" customWidth="1"/>
    <col min="7176" max="7178" width="8.140625" bestFit="1" customWidth="1"/>
    <col min="7179" max="7179" width="10" bestFit="1" customWidth="1"/>
    <col min="7180" max="7180" width="8.140625" bestFit="1" customWidth="1"/>
    <col min="7182" max="7182" width="9.85546875" bestFit="1" customWidth="1"/>
    <col min="7183" max="7183" width="10" bestFit="1" customWidth="1"/>
    <col min="7184" max="7184" width="8.140625" bestFit="1" customWidth="1"/>
    <col min="7187" max="7187" width="10" bestFit="1" customWidth="1"/>
    <col min="7188" max="7188" width="2.7109375" customWidth="1"/>
    <col min="7189" max="7189" width="0" hidden="1" customWidth="1"/>
    <col min="7191" max="7191" width="5" bestFit="1" customWidth="1"/>
    <col min="7425" max="7425" width="25.7109375" customWidth="1"/>
    <col min="7426" max="7426" width="2" bestFit="1" customWidth="1"/>
    <col min="7427" max="7427" width="38.7109375" bestFit="1" customWidth="1"/>
    <col min="7428" max="7428" width="8.140625" bestFit="1" customWidth="1"/>
    <col min="7429" max="7429" width="7.28515625" bestFit="1" customWidth="1"/>
    <col min="7430" max="7430" width="8.140625" bestFit="1" customWidth="1"/>
    <col min="7431" max="7431" width="10" bestFit="1" customWidth="1"/>
    <col min="7432" max="7434" width="8.140625" bestFit="1" customWidth="1"/>
    <col min="7435" max="7435" width="10" bestFit="1" customWidth="1"/>
    <col min="7436" max="7436" width="8.140625" bestFit="1" customWidth="1"/>
    <col min="7438" max="7438" width="9.85546875" bestFit="1" customWidth="1"/>
    <col min="7439" max="7439" width="10" bestFit="1" customWidth="1"/>
    <col min="7440" max="7440" width="8.140625" bestFit="1" customWidth="1"/>
    <col min="7443" max="7443" width="10" bestFit="1" customWidth="1"/>
    <col min="7444" max="7444" width="2.7109375" customWidth="1"/>
    <col min="7445" max="7445" width="0" hidden="1" customWidth="1"/>
    <col min="7447" max="7447" width="5" bestFit="1" customWidth="1"/>
    <col min="7681" max="7681" width="25.7109375" customWidth="1"/>
    <col min="7682" max="7682" width="2" bestFit="1" customWidth="1"/>
    <col min="7683" max="7683" width="38.7109375" bestFit="1" customWidth="1"/>
    <col min="7684" max="7684" width="8.140625" bestFit="1" customWidth="1"/>
    <col min="7685" max="7685" width="7.28515625" bestFit="1" customWidth="1"/>
    <col min="7686" max="7686" width="8.140625" bestFit="1" customWidth="1"/>
    <col min="7687" max="7687" width="10" bestFit="1" customWidth="1"/>
    <col min="7688" max="7690" width="8.140625" bestFit="1" customWidth="1"/>
    <col min="7691" max="7691" width="10" bestFit="1" customWidth="1"/>
    <col min="7692" max="7692" width="8.140625" bestFit="1" customWidth="1"/>
    <col min="7694" max="7694" width="9.85546875" bestFit="1" customWidth="1"/>
    <col min="7695" max="7695" width="10" bestFit="1" customWidth="1"/>
    <col min="7696" max="7696" width="8.140625" bestFit="1" customWidth="1"/>
    <col min="7699" max="7699" width="10" bestFit="1" customWidth="1"/>
    <col min="7700" max="7700" width="2.7109375" customWidth="1"/>
    <col min="7701" max="7701" width="0" hidden="1" customWidth="1"/>
    <col min="7703" max="7703" width="5" bestFit="1" customWidth="1"/>
    <col min="7937" max="7937" width="25.7109375" customWidth="1"/>
    <col min="7938" max="7938" width="2" bestFit="1" customWidth="1"/>
    <col min="7939" max="7939" width="38.7109375" bestFit="1" customWidth="1"/>
    <col min="7940" max="7940" width="8.140625" bestFit="1" customWidth="1"/>
    <col min="7941" max="7941" width="7.28515625" bestFit="1" customWidth="1"/>
    <col min="7942" max="7942" width="8.140625" bestFit="1" customWidth="1"/>
    <col min="7943" max="7943" width="10" bestFit="1" customWidth="1"/>
    <col min="7944" max="7946" width="8.140625" bestFit="1" customWidth="1"/>
    <col min="7947" max="7947" width="10" bestFit="1" customWidth="1"/>
    <col min="7948" max="7948" width="8.140625" bestFit="1" customWidth="1"/>
    <col min="7950" max="7950" width="9.85546875" bestFit="1" customWidth="1"/>
    <col min="7951" max="7951" width="10" bestFit="1" customWidth="1"/>
    <col min="7952" max="7952" width="8.140625" bestFit="1" customWidth="1"/>
    <col min="7955" max="7955" width="10" bestFit="1" customWidth="1"/>
    <col min="7956" max="7956" width="2.7109375" customWidth="1"/>
    <col min="7957" max="7957" width="0" hidden="1" customWidth="1"/>
    <col min="7959" max="7959" width="5" bestFit="1" customWidth="1"/>
    <col min="8193" max="8193" width="25.7109375" customWidth="1"/>
    <col min="8194" max="8194" width="2" bestFit="1" customWidth="1"/>
    <col min="8195" max="8195" width="38.7109375" bestFit="1" customWidth="1"/>
    <col min="8196" max="8196" width="8.140625" bestFit="1" customWidth="1"/>
    <col min="8197" max="8197" width="7.28515625" bestFit="1" customWidth="1"/>
    <col min="8198" max="8198" width="8.140625" bestFit="1" customWidth="1"/>
    <col min="8199" max="8199" width="10" bestFit="1" customWidth="1"/>
    <col min="8200" max="8202" width="8.140625" bestFit="1" customWidth="1"/>
    <col min="8203" max="8203" width="10" bestFit="1" customWidth="1"/>
    <col min="8204" max="8204" width="8.140625" bestFit="1" customWidth="1"/>
    <col min="8206" max="8206" width="9.85546875" bestFit="1" customWidth="1"/>
    <col min="8207" max="8207" width="10" bestFit="1" customWidth="1"/>
    <col min="8208" max="8208" width="8.140625" bestFit="1" customWidth="1"/>
    <col min="8211" max="8211" width="10" bestFit="1" customWidth="1"/>
    <col min="8212" max="8212" width="2.7109375" customWidth="1"/>
    <col min="8213" max="8213" width="0" hidden="1" customWidth="1"/>
    <col min="8215" max="8215" width="5" bestFit="1" customWidth="1"/>
    <col min="8449" max="8449" width="25.7109375" customWidth="1"/>
    <col min="8450" max="8450" width="2" bestFit="1" customWidth="1"/>
    <col min="8451" max="8451" width="38.7109375" bestFit="1" customWidth="1"/>
    <col min="8452" max="8452" width="8.140625" bestFit="1" customWidth="1"/>
    <col min="8453" max="8453" width="7.28515625" bestFit="1" customWidth="1"/>
    <col min="8454" max="8454" width="8.140625" bestFit="1" customWidth="1"/>
    <col min="8455" max="8455" width="10" bestFit="1" customWidth="1"/>
    <col min="8456" max="8458" width="8.140625" bestFit="1" customWidth="1"/>
    <col min="8459" max="8459" width="10" bestFit="1" customWidth="1"/>
    <col min="8460" max="8460" width="8.140625" bestFit="1" customWidth="1"/>
    <col min="8462" max="8462" width="9.85546875" bestFit="1" customWidth="1"/>
    <col min="8463" max="8463" width="10" bestFit="1" customWidth="1"/>
    <col min="8464" max="8464" width="8.140625" bestFit="1" customWidth="1"/>
    <col min="8467" max="8467" width="10" bestFit="1" customWidth="1"/>
    <col min="8468" max="8468" width="2.7109375" customWidth="1"/>
    <col min="8469" max="8469" width="0" hidden="1" customWidth="1"/>
    <col min="8471" max="8471" width="5" bestFit="1" customWidth="1"/>
    <col min="8705" max="8705" width="25.7109375" customWidth="1"/>
    <col min="8706" max="8706" width="2" bestFit="1" customWidth="1"/>
    <col min="8707" max="8707" width="38.7109375" bestFit="1" customWidth="1"/>
    <col min="8708" max="8708" width="8.140625" bestFit="1" customWidth="1"/>
    <col min="8709" max="8709" width="7.28515625" bestFit="1" customWidth="1"/>
    <col min="8710" max="8710" width="8.140625" bestFit="1" customWidth="1"/>
    <col min="8711" max="8711" width="10" bestFit="1" customWidth="1"/>
    <col min="8712" max="8714" width="8.140625" bestFit="1" customWidth="1"/>
    <col min="8715" max="8715" width="10" bestFit="1" customWidth="1"/>
    <col min="8716" max="8716" width="8.140625" bestFit="1" customWidth="1"/>
    <col min="8718" max="8718" width="9.85546875" bestFit="1" customWidth="1"/>
    <col min="8719" max="8719" width="10" bestFit="1" customWidth="1"/>
    <col min="8720" max="8720" width="8.140625" bestFit="1" customWidth="1"/>
    <col min="8723" max="8723" width="10" bestFit="1" customWidth="1"/>
    <col min="8724" max="8724" width="2.7109375" customWidth="1"/>
    <col min="8725" max="8725" width="0" hidden="1" customWidth="1"/>
    <col min="8727" max="8727" width="5" bestFit="1" customWidth="1"/>
    <col min="8961" max="8961" width="25.7109375" customWidth="1"/>
    <col min="8962" max="8962" width="2" bestFit="1" customWidth="1"/>
    <col min="8963" max="8963" width="38.7109375" bestFit="1" customWidth="1"/>
    <col min="8964" max="8964" width="8.140625" bestFit="1" customWidth="1"/>
    <col min="8965" max="8965" width="7.28515625" bestFit="1" customWidth="1"/>
    <col min="8966" max="8966" width="8.140625" bestFit="1" customWidth="1"/>
    <col min="8967" max="8967" width="10" bestFit="1" customWidth="1"/>
    <col min="8968" max="8970" width="8.140625" bestFit="1" customWidth="1"/>
    <col min="8971" max="8971" width="10" bestFit="1" customWidth="1"/>
    <col min="8972" max="8972" width="8.140625" bestFit="1" customWidth="1"/>
    <col min="8974" max="8974" width="9.85546875" bestFit="1" customWidth="1"/>
    <col min="8975" max="8975" width="10" bestFit="1" customWidth="1"/>
    <col min="8976" max="8976" width="8.140625" bestFit="1" customWidth="1"/>
    <col min="8979" max="8979" width="10" bestFit="1" customWidth="1"/>
    <col min="8980" max="8980" width="2.7109375" customWidth="1"/>
    <col min="8981" max="8981" width="0" hidden="1" customWidth="1"/>
    <col min="8983" max="8983" width="5" bestFit="1" customWidth="1"/>
    <col min="9217" max="9217" width="25.7109375" customWidth="1"/>
    <col min="9218" max="9218" width="2" bestFit="1" customWidth="1"/>
    <col min="9219" max="9219" width="38.7109375" bestFit="1" customWidth="1"/>
    <col min="9220" max="9220" width="8.140625" bestFit="1" customWidth="1"/>
    <col min="9221" max="9221" width="7.28515625" bestFit="1" customWidth="1"/>
    <col min="9222" max="9222" width="8.140625" bestFit="1" customWidth="1"/>
    <col min="9223" max="9223" width="10" bestFit="1" customWidth="1"/>
    <col min="9224" max="9226" width="8.140625" bestFit="1" customWidth="1"/>
    <col min="9227" max="9227" width="10" bestFit="1" customWidth="1"/>
    <col min="9228" max="9228" width="8.140625" bestFit="1" customWidth="1"/>
    <col min="9230" max="9230" width="9.85546875" bestFit="1" customWidth="1"/>
    <col min="9231" max="9231" width="10" bestFit="1" customWidth="1"/>
    <col min="9232" max="9232" width="8.140625" bestFit="1" customWidth="1"/>
    <col min="9235" max="9235" width="10" bestFit="1" customWidth="1"/>
    <col min="9236" max="9236" width="2.7109375" customWidth="1"/>
    <col min="9237" max="9237" width="0" hidden="1" customWidth="1"/>
    <col min="9239" max="9239" width="5" bestFit="1" customWidth="1"/>
    <col min="9473" max="9473" width="25.7109375" customWidth="1"/>
    <col min="9474" max="9474" width="2" bestFit="1" customWidth="1"/>
    <col min="9475" max="9475" width="38.7109375" bestFit="1" customWidth="1"/>
    <col min="9476" max="9476" width="8.140625" bestFit="1" customWidth="1"/>
    <col min="9477" max="9477" width="7.28515625" bestFit="1" customWidth="1"/>
    <col min="9478" max="9478" width="8.140625" bestFit="1" customWidth="1"/>
    <col min="9479" max="9479" width="10" bestFit="1" customWidth="1"/>
    <col min="9480" max="9482" width="8.140625" bestFit="1" customWidth="1"/>
    <col min="9483" max="9483" width="10" bestFit="1" customWidth="1"/>
    <col min="9484" max="9484" width="8.140625" bestFit="1" customWidth="1"/>
    <col min="9486" max="9486" width="9.85546875" bestFit="1" customWidth="1"/>
    <col min="9487" max="9487" width="10" bestFit="1" customWidth="1"/>
    <col min="9488" max="9488" width="8.140625" bestFit="1" customWidth="1"/>
    <col min="9491" max="9491" width="10" bestFit="1" customWidth="1"/>
    <col min="9492" max="9492" width="2.7109375" customWidth="1"/>
    <col min="9493" max="9493" width="0" hidden="1" customWidth="1"/>
    <col min="9495" max="9495" width="5" bestFit="1" customWidth="1"/>
    <col min="9729" max="9729" width="25.7109375" customWidth="1"/>
    <col min="9730" max="9730" width="2" bestFit="1" customWidth="1"/>
    <col min="9731" max="9731" width="38.7109375" bestFit="1" customWidth="1"/>
    <col min="9732" max="9732" width="8.140625" bestFit="1" customWidth="1"/>
    <col min="9733" max="9733" width="7.28515625" bestFit="1" customWidth="1"/>
    <col min="9734" max="9734" width="8.140625" bestFit="1" customWidth="1"/>
    <col min="9735" max="9735" width="10" bestFit="1" customWidth="1"/>
    <col min="9736" max="9738" width="8.140625" bestFit="1" customWidth="1"/>
    <col min="9739" max="9739" width="10" bestFit="1" customWidth="1"/>
    <col min="9740" max="9740" width="8.140625" bestFit="1" customWidth="1"/>
    <col min="9742" max="9742" width="9.85546875" bestFit="1" customWidth="1"/>
    <col min="9743" max="9743" width="10" bestFit="1" customWidth="1"/>
    <col min="9744" max="9744" width="8.140625" bestFit="1" customWidth="1"/>
    <col min="9747" max="9747" width="10" bestFit="1" customWidth="1"/>
    <col min="9748" max="9748" width="2.7109375" customWidth="1"/>
    <col min="9749" max="9749" width="0" hidden="1" customWidth="1"/>
    <col min="9751" max="9751" width="5" bestFit="1" customWidth="1"/>
    <col min="9985" max="9985" width="25.7109375" customWidth="1"/>
    <col min="9986" max="9986" width="2" bestFit="1" customWidth="1"/>
    <col min="9987" max="9987" width="38.7109375" bestFit="1" customWidth="1"/>
    <col min="9988" max="9988" width="8.140625" bestFit="1" customWidth="1"/>
    <col min="9989" max="9989" width="7.28515625" bestFit="1" customWidth="1"/>
    <col min="9990" max="9990" width="8.140625" bestFit="1" customWidth="1"/>
    <col min="9991" max="9991" width="10" bestFit="1" customWidth="1"/>
    <col min="9992" max="9994" width="8.140625" bestFit="1" customWidth="1"/>
    <col min="9995" max="9995" width="10" bestFit="1" customWidth="1"/>
    <col min="9996" max="9996" width="8.140625" bestFit="1" customWidth="1"/>
    <col min="9998" max="9998" width="9.85546875" bestFit="1" customWidth="1"/>
    <col min="9999" max="9999" width="10" bestFit="1" customWidth="1"/>
    <col min="10000" max="10000" width="8.140625" bestFit="1" customWidth="1"/>
    <col min="10003" max="10003" width="10" bestFit="1" customWidth="1"/>
    <col min="10004" max="10004" width="2.7109375" customWidth="1"/>
    <col min="10005" max="10005" width="0" hidden="1" customWidth="1"/>
    <col min="10007" max="10007" width="5" bestFit="1" customWidth="1"/>
    <col min="10241" max="10241" width="25.7109375" customWidth="1"/>
    <col min="10242" max="10242" width="2" bestFit="1" customWidth="1"/>
    <col min="10243" max="10243" width="38.7109375" bestFit="1" customWidth="1"/>
    <col min="10244" max="10244" width="8.140625" bestFit="1" customWidth="1"/>
    <col min="10245" max="10245" width="7.28515625" bestFit="1" customWidth="1"/>
    <col min="10246" max="10246" width="8.140625" bestFit="1" customWidth="1"/>
    <col min="10247" max="10247" width="10" bestFit="1" customWidth="1"/>
    <col min="10248" max="10250" width="8.140625" bestFit="1" customWidth="1"/>
    <col min="10251" max="10251" width="10" bestFit="1" customWidth="1"/>
    <col min="10252" max="10252" width="8.140625" bestFit="1" customWidth="1"/>
    <col min="10254" max="10254" width="9.85546875" bestFit="1" customWidth="1"/>
    <col min="10255" max="10255" width="10" bestFit="1" customWidth="1"/>
    <col min="10256" max="10256" width="8.140625" bestFit="1" customWidth="1"/>
    <col min="10259" max="10259" width="10" bestFit="1" customWidth="1"/>
    <col min="10260" max="10260" width="2.7109375" customWidth="1"/>
    <col min="10261" max="10261" width="0" hidden="1" customWidth="1"/>
    <col min="10263" max="10263" width="5" bestFit="1" customWidth="1"/>
    <col min="10497" max="10497" width="25.7109375" customWidth="1"/>
    <col min="10498" max="10498" width="2" bestFit="1" customWidth="1"/>
    <col min="10499" max="10499" width="38.7109375" bestFit="1" customWidth="1"/>
    <col min="10500" max="10500" width="8.140625" bestFit="1" customWidth="1"/>
    <col min="10501" max="10501" width="7.28515625" bestFit="1" customWidth="1"/>
    <col min="10502" max="10502" width="8.140625" bestFit="1" customWidth="1"/>
    <col min="10503" max="10503" width="10" bestFit="1" customWidth="1"/>
    <col min="10504" max="10506" width="8.140625" bestFit="1" customWidth="1"/>
    <col min="10507" max="10507" width="10" bestFit="1" customWidth="1"/>
    <col min="10508" max="10508" width="8.140625" bestFit="1" customWidth="1"/>
    <col min="10510" max="10510" width="9.85546875" bestFit="1" customWidth="1"/>
    <col min="10511" max="10511" width="10" bestFit="1" customWidth="1"/>
    <col min="10512" max="10512" width="8.140625" bestFit="1" customWidth="1"/>
    <col min="10515" max="10515" width="10" bestFit="1" customWidth="1"/>
    <col min="10516" max="10516" width="2.7109375" customWidth="1"/>
    <col min="10517" max="10517" width="0" hidden="1" customWidth="1"/>
    <col min="10519" max="10519" width="5" bestFit="1" customWidth="1"/>
    <col min="10753" max="10753" width="25.7109375" customWidth="1"/>
    <col min="10754" max="10754" width="2" bestFit="1" customWidth="1"/>
    <col min="10755" max="10755" width="38.7109375" bestFit="1" customWidth="1"/>
    <col min="10756" max="10756" width="8.140625" bestFit="1" customWidth="1"/>
    <col min="10757" max="10757" width="7.28515625" bestFit="1" customWidth="1"/>
    <col min="10758" max="10758" width="8.140625" bestFit="1" customWidth="1"/>
    <col min="10759" max="10759" width="10" bestFit="1" customWidth="1"/>
    <col min="10760" max="10762" width="8.140625" bestFit="1" customWidth="1"/>
    <col min="10763" max="10763" width="10" bestFit="1" customWidth="1"/>
    <col min="10764" max="10764" width="8.140625" bestFit="1" customWidth="1"/>
    <col min="10766" max="10766" width="9.85546875" bestFit="1" customWidth="1"/>
    <col min="10767" max="10767" width="10" bestFit="1" customWidth="1"/>
    <col min="10768" max="10768" width="8.140625" bestFit="1" customWidth="1"/>
    <col min="10771" max="10771" width="10" bestFit="1" customWidth="1"/>
    <col min="10772" max="10772" width="2.7109375" customWidth="1"/>
    <col min="10773" max="10773" width="0" hidden="1" customWidth="1"/>
    <col min="10775" max="10775" width="5" bestFit="1" customWidth="1"/>
    <col min="11009" max="11009" width="25.7109375" customWidth="1"/>
    <col min="11010" max="11010" width="2" bestFit="1" customWidth="1"/>
    <col min="11011" max="11011" width="38.7109375" bestFit="1" customWidth="1"/>
    <col min="11012" max="11012" width="8.140625" bestFit="1" customWidth="1"/>
    <col min="11013" max="11013" width="7.28515625" bestFit="1" customWidth="1"/>
    <col min="11014" max="11014" width="8.140625" bestFit="1" customWidth="1"/>
    <col min="11015" max="11015" width="10" bestFit="1" customWidth="1"/>
    <col min="11016" max="11018" width="8.140625" bestFit="1" customWidth="1"/>
    <col min="11019" max="11019" width="10" bestFit="1" customWidth="1"/>
    <col min="11020" max="11020" width="8.140625" bestFit="1" customWidth="1"/>
    <col min="11022" max="11022" width="9.85546875" bestFit="1" customWidth="1"/>
    <col min="11023" max="11023" width="10" bestFit="1" customWidth="1"/>
    <col min="11024" max="11024" width="8.140625" bestFit="1" customWidth="1"/>
    <col min="11027" max="11027" width="10" bestFit="1" customWidth="1"/>
    <col min="11028" max="11028" width="2.7109375" customWidth="1"/>
    <col min="11029" max="11029" width="0" hidden="1" customWidth="1"/>
    <col min="11031" max="11031" width="5" bestFit="1" customWidth="1"/>
    <col min="11265" max="11265" width="25.7109375" customWidth="1"/>
    <col min="11266" max="11266" width="2" bestFit="1" customWidth="1"/>
    <col min="11267" max="11267" width="38.7109375" bestFit="1" customWidth="1"/>
    <col min="11268" max="11268" width="8.140625" bestFit="1" customWidth="1"/>
    <col min="11269" max="11269" width="7.28515625" bestFit="1" customWidth="1"/>
    <col min="11270" max="11270" width="8.140625" bestFit="1" customWidth="1"/>
    <col min="11271" max="11271" width="10" bestFit="1" customWidth="1"/>
    <col min="11272" max="11274" width="8.140625" bestFit="1" customWidth="1"/>
    <col min="11275" max="11275" width="10" bestFit="1" customWidth="1"/>
    <col min="11276" max="11276" width="8.140625" bestFit="1" customWidth="1"/>
    <col min="11278" max="11278" width="9.85546875" bestFit="1" customWidth="1"/>
    <col min="11279" max="11279" width="10" bestFit="1" customWidth="1"/>
    <col min="11280" max="11280" width="8.140625" bestFit="1" customWidth="1"/>
    <col min="11283" max="11283" width="10" bestFit="1" customWidth="1"/>
    <col min="11284" max="11284" width="2.7109375" customWidth="1"/>
    <col min="11285" max="11285" width="0" hidden="1" customWidth="1"/>
    <col min="11287" max="11287" width="5" bestFit="1" customWidth="1"/>
    <col min="11521" max="11521" width="25.7109375" customWidth="1"/>
    <col min="11522" max="11522" width="2" bestFit="1" customWidth="1"/>
    <col min="11523" max="11523" width="38.7109375" bestFit="1" customWidth="1"/>
    <col min="11524" max="11524" width="8.140625" bestFit="1" customWidth="1"/>
    <col min="11525" max="11525" width="7.28515625" bestFit="1" customWidth="1"/>
    <col min="11526" max="11526" width="8.140625" bestFit="1" customWidth="1"/>
    <col min="11527" max="11527" width="10" bestFit="1" customWidth="1"/>
    <col min="11528" max="11530" width="8.140625" bestFit="1" customWidth="1"/>
    <col min="11531" max="11531" width="10" bestFit="1" customWidth="1"/>
    <col min="11532" max="11532" width="8.140625" bestFit="1" customWidth="1"/>
    <col min="11534" max="11534" width="9.85546875" bestFit="1" customWidth="1"/>
    <col min="11535" max="11535" width="10" bestFit="1" customWidth="1"/>
    <col min="11536" max="11536" width="8.140625" bestFit="1" customWidth="1"/>
    <col min="11539" max="11539" width="10" bestFit="1" customWidth="1"/>
    <col min="11540" max="11540" width="2.7109375" customWidth="1"/>
    <col min="11541" max="11541" width="0" hidden="1" customWidth="1"/>
    <col min="11543" max="11543" width="5" bestFit="1" customWidth="1"/>
    <col min="11777" max="11777" width="25.7109375" customWidth="1"/>
    <col min="11778" max="11778" width="2" bestFit="1" customWidth="1"/>
    <col min="11779" max="11779" width="38.7109375" bestFit="1" customWidth="1"/>
    <col min="11780" max="11780" width="8.140625" bestFit="1" customWidth="1"/>
    <col min="11781" max="11781" width="7.28515625" bestFit="1" customWidth="1"/>
    <col min="11782" max="11782" width="8.140625" bestFit="1" customWidth="1"/>
    <col min="11783" max="11783" width="10" bestFit="1" customWidth="1"/>
    <col min="11784" max="11786" width="8.140625" bestFit="1" customWidth="1"/>
    <col min="11787" max="11787" width="10" bestFit="1" customWidth="1"/>
    <col min="11788" max="11788" width="8.140625" bestFit="1" customWidth="1"/>
    <col min="11790" max="11790" width="9.85546875" bestFit="1" customWidth="1"/>
    <col min="11791" max="11791" width="10" bestFit="1" customWidth="1"/>
    <col min="11792" max="11792" width="8.140625" bestFit="1" customWidth="1"/>
    <col min="11795" max="11795" width="10" bestFit="1" customWidth="1"/>
    <col min="11796" max="11796" width="2.7109375" customWidth="1"/>
    <col min="11797" max="11797" width="0" hidden="1" customWidth="1"/>
    <col min="11799" max="11799" width="5" bestFit="1" customWidth="1"/>
    <col min="12033" max="12033" width="25.7109375" customWidth="1"/>
    <col min="12034" max="12034" width="2" bestFit="1" customWidth="1"/>
    <col min="12035" max="12035" width="38.7109375" bestFit="1" customWidth="1"/>
    <col min="12036" max="12036" width="8.140625" bestFit="1" customWidth="1"/>
    <col min="12037" max="12037" width="7.28515625" bestFit="1" customWidth="1"/>
    <col min="12038" max="12038" width="8.140625" bestFit="1" customWidth="1"/>
    <col min="12039" max="12039" width="10" bestFit="1" customWidth="1"/>
    <col min="12040" max="12042" width="8.140625" bestFit="1" customWidth="1"/>
    <col min="12043" max="12043" width="10" bestFit="1" customWidth="1"/>
    <col min="12044" max="12044" width="8.140625" bestFit="1" customWidth="1"/>
    <col min="12046" max="12046" width="9.85546875" bestFit="1" customWidth="1"/>
    <col min="12047" max="12047" width="10" bestFit="1" customWidth="1"/>
    <col min="12048" max="12048" width="8.140625" bestFit="1" customWidth="1"/>
    <col min="12051" max="12051" width="10" bestFit="1" customWidth="1"/>
    <col min="12052" max="12052" width="2.7109375" customWidth="1"/>
    <col min="12053" max="12053" width="0" hidden="1" customWidth="1"/>
    <col min="12055" max="12055" width="5" bestFit="1" customWidth="1"/>
    <col min="12289" max="12289" width="25.7109375" customWidth="1"/>
    <col min="12290" max="12290" width="2" bestFit="1" customWidth="1"/>
    <col min="12291" max="12291" width="38.7109375" bestFit="1" customWidth="1"/>
    <col min="12292" max="12292" width="8.140625" bestFit="1" customWidth="1"/>
    <col min="12293" max="12293" width="7.28515625" bestFit="1" customWidth="1"/>
    <col min="12294" max="12294" width="8.140625" bestFit="1" customWidth="1"/>
    <col min="12295" max="12295" width="10" bestFit="1" customWidth="1"/>
    <col min="12296" max="12298" width="8.140625" bestFit="1" customWidth="1"/>
    <col min="12299" max="12299" width="10" bestFit="1" customWidth="1"/>
    <col min="12300" max="12300" width="8.140625" bestFit="1" customWidth="1"/>
    <col min="12302" max="12302" width="9.85546875" bestFit="1" customWidth="1"/>
    <col min="12303" max="12303" width="10" bestFit="1" customWidth="1"/>
    <col min="12304" max="12304" width="8.140625" bestFit="1" customWidth="1"/>
    <col min="12307" max="12307" width="10" bestFit="1" customWidth="1"/>
    <col min="12308" max="12308" width="2.7109375" customWidth="1"/>
    <col min="12309" max="12309" width="0" hidden="1" customWidth="1"/>
    <col min="12311" max="12311" width="5" bestFit="1" customWidth="1"/>
    <col min="12545" max="12545" width="25.7109375" customWidth="1"/>
    <col min="12546" max="12546" width="2" bestFit="1" customWidth="1"/>
    <col min="12547" max="12547" width="38.7109375" bestFit="1" customWidth="1"/>
    <col min="12548" max="12548" width="8.140625" bestFit="1" customWidth="1"/>
    <col min="12549" max="12549" width="7.28515625" bestFit="1" customWidth="1"/>
    <col min="12550" max="12550" width="8.140625" bestFit="1" customWidth="1"/>
    <col min="12551" max="12551" width="10" bestFit="1" customWidth="1"/>
    <col min="12552" max="12554" width="8.140625" bestFit="1" customWidth="1"/>
    <col min="12555" max="12555" width="10" bestFit="1" customWidth="1"/>
    <col min="12556" max="12556" width="8.140625" bestFit="1" customWidth="1"/>
    <col min="12558" max="12558" width="9.85546875" bestFit="1" customWidth="1"/>
    <col min="12559" max="12559" width="10" bestFit="1" customWidth="1"/>
    <col min="12560" max="12560" width="8.140625" bestFit="1" customWidth="1"/>
    <col min="12563" max="12563" width="10" bestFit="1" customWidth="1"/>
    <col min="12564" max="12564" width="2.7109375" customWidth="1"/>
    <col min="12565" max="12565" width="0" hidden="1" customWidth="1"/>
    <col min="12567" max="12567" width="5" bestFit="1" customWidth="1"/>
    <col min="12801" max="12801" width="25.7109375" customWidth="1"/>
    <col min="12802" max="12802" width="2" bestFit="1" customWidth="1"/>
    <col min="12803" max="12803" width="38.7109375" bestFit="1" customWidth="1"/>
    <col min="12804" max="12804" width="8.140625" bestFit="1" customWidth="1"/>
    <col min="12805" max="12805" width="7.28515625" bestFit="1" customWidth="1"/>
    <col min="12806" max="12806" width="8.140625" bestFit="1" customWidth="1"/>
    <col min="12807" max="12807" width="10" bestFit="1" customWidth="1"/>
    <col min="12808" max="12810" width="8.140625" bestFit="1" customWidth="1"/>
    <col min="12811" max="12811" width="10" bestFit="1" customWidth="1"/>
    <col min="12812" max="12812" width="8.140625" bestFit="1" customWidth="1"/>
    <col min="12814" max="12814" width="9.85546875" bestFit="1" customWidth="1"/>
    <col min="12815" max="12815" width="10" bestFit="1" customWidth="1"/>
    <col min="12816" max="12816" width="8.140625" bestFit="1" customWidth="1"/>
    <col min="12819" max="12819" width="10" bestFit="1" customWidth="1"/>
    <col min="12820" max="12820" width="2.7109375" customWidth="1"/>
    <col min="12821" max="12821" width="0" hidden="1" customWidth="1"/>
    <col min="12823" max="12823" width="5" bestFit="1" customWidth="1"/>
    <col min="13057" max="13057" width="25.7109375" customWidth="1"/>
    <col min="13058" max="13058" width="2" bestFit="1" customWidth="1"/>
    <col min="13059" max="13059" width="38.7109375" bestFit="1" customWidth="1"/>
    <col min="13060" max="13060" width="8.140625" bestFit="1" customWidth="1"/>
    <col min="13061" max="13061" width="7.28515625" bestFit="1" customWidth="1"/>
    <col min="13062" max="13062" width="8.140625" bestFit="1" customWidth="1"/>
    <col min="13063" max="13063" width="10" bestFit="1" customWidth="1"/>
    <col min="13064" max="13066" width="8.140625" bestFit="1" customWidth="1"/>
    <col min="13067" max="13067" width="10" bestFit="1" customWidth="1"/>
    <col min="13068" max="13068" width="8.140625" bestFit="1" customWidth="1"/>
    <col min="13070" max="13070" width="9.85546875" bestFit="1" customWidth="1"/>
    <col min="13071" max="13071" width="10" bestFit="1" customWidth="1"/>
    <col min="13072" max="13072" width="8.140625" bestFit="1" customWidth="1"/>
    <col min="13075" max="13075" width="10" bestFit="1" customWidth="1"/>
    <col min="13076" max="13076" width="2.7109375" customWidth="1"/>
    <col min="13077" max="13077" width="0" hidden="1" customWidth="1"/>
    <col min="13079" max="13079" width="5" bestFit="1" customWidth="1"/>
    <col min="13313" max="13313" width="25.7109375" customWidth="1"/>
    <col min="13314" max="13314" width="2" bestFit="1" customWidth="1"/>
    <col min="13315" max="13315" width="38.7109375" bestFit="1" customWidth="1"/>
    <col min="13316" max="13316" width="8.140625" bestFit="1" customWidth="1"/>
    <col min="13317" max="13317" width="7.28515625" bestFit="1" customWidth="1"/>
    <col min="13318" max="13318" width="8.140625" bestFit="1" customWidth="1"/>
    <col min="13319" max="13319" width="10" bestFit="1" customWidth="1"/>
    <col min="13320" max="13322" width="8.140625" bestFit="1" customWidth="1"/>
    <col min="13323" max="13323" width="10" bestFit="1" customWidth="1"/>
    <col min="13324" max="13324" width="8.140625" bestFit="1" customWidth="1"/>
    <col min="13326" max="13326" width="9.85546875" bestFit="1" customWidth="1"/>
    <col min="13327" max="13327" width="10" bestFit="1" customWidth="1"/>
    <col min="13328" max="13328" width="8.140625" bestFit="1" customWidth="1"/>
    <col min="13331" max="13331" width="10" bestFit="1" customWidth="1"/>
    <col min="13332" max="13332" width="2.7109375" customWidth="1"/>
    <col min="13333" max="13333" width="0" hidden="1" customWidth="1"/>
    <col min="13335" max="13335" width="5" bestFit="1" customWidth="1"/>
    <col min="13569" max="13569" width="25.7109375" customWidth="1"/>
    <col min="13570" max="13570" width="2" bestFit="1" customWidth="1"/>
    <col min="13571" max="13571" width="38.7109375" bestFit="1" customWidth="1"/>
    <col min="13572" max="13572" width="8.140625" bestFit="1" customWidth="1"/>
    <col min="13573" max="13573" width="7.28515625" bestFit="1" customWidth="1"/>
    <col min="13574" max="13574" width="8.140625" bestFit="1" customWidth="1"/>
    <col min="13575" max="13575" width="10" bestFit="1" customWidth="1"/>
    <col min="13576" max="13578" width="8.140625" bestFit="1" customWidth="1"/>
    <col min="13579" max="13579" width="10" bestFit="1" customWidth="1"/>
    <col min="13580" max="13580" width="8.140625" bestFit="1" customWidth="1"/>
    <col min="13582" max="13582" width="9.85546875" bestFit="1" customWidth="1"/>
    <col min="13583" max="13583" width="10" bestFit="1" customWidth="1"/>
    <col min="13584" max="13584" width="8.140625" bestFit="1" customWidth="1"/>
    <col min="13587" max="13587" width="10" bestFit="1" customWidth="1"/>
    <col min="13588" max="13588" width="2.7109375" customWidth="1"/>
    <col min="13589" max="13589" width="0" hidden="1" customWidth="1"/>
    <col min="13591" max="13591" width="5" bestFit="1" customWidth="1"/>
    <col min="13825" max="13825" width="25.7109375" customWidth="1"/>
    <col min="13826" max="13826" width="2" bestFit="1" customWidth="1"/>
    <col min="13827" max="13827" width="38.7109375" bestFit="1" customWidth="1"/>
    <col min="13828" max="13828" width="8.140625" bestFit="1" customWidth="1"/>
    <col min="13829" max="13829" width="7.28515625" bestFit="1" customWidth="1"/>
    <col min="13830" max="13830" width="8.140625" bestFit="1" customWidth="1"/>
    <col min="13831" max="13831" width="10" bestFit="1" customWidth="1"/>
    <col min="13832" max="13834" width="8.140625" bestFit="1" customWidth="1"/>
    <col min="13835" max="13835" width="10" bestFit="1" customWidth="1"/>
    <col min="13836" max="13836" width="8.140625" bestFit="1" customWidth="1"/>
    <col min="13838" max="13838" width="9.85546875" bestFit="1" customWidth="1"/>
    <col min="13839" max="13839" width="10" bestFit="1" customWidth="1"/>
    <col min="13840" max="13840" width="8.140625" bestFit="1" customWidth="1"/>
    <col min="13843" max="13843" width="10" bestFit="1" customWidth="1"/>
    <col min="13844" max="13844" width="2.7109375" customWidth="1"/>
    <col min="13845" max="13845" width="0" hidden="1" customWidth="1"/>
    <col min="13847" max="13847" width="5" bestFit="1" customWidth="1"/>
    <col min="14081" max="14081" width="25.7109375" customWidth="1"/>
    <col min="14082" max="14082" width="2" bestFit="1" customWidth="1"/>
    <col min="14083" max="14083" width="38.7109375" bestFit="1" customWidth="1"/>
    <col min="14084" max="14084" width="8.140625" bestFit="1" customWidth="1"/>
    <col min="14085" max="14085" width="7.28515625" bestFit="1" customWidth="1"/>
    <col min="14086" max="14086" width="8.140625" bestFit="1" customWidth="1"/>
    <col min="14087" max="14087" width="10" bestFit="1" customWidth="1"/>
    <col min="14088" max="14090" width="8.140625" bestFit="1" customWidth="1"/>
    <col min="14091" max="14091" width="10" bestFit="1" customWidth="1"/>
    <col min="14092" max="14092" width="8.140625" bestFit="1" customWidth="1"/>
    <col min="14094" max="14094" width="9.85546875" bestFit="1" customWidth="1"/>
    <col min="14095" max="14095" width="10" bestFit="1" customWidth="1"/>
    <col min="14096" max="14096" width="8.140625" bestFit="1" customWidth="1"/>
    <col min="14099" max="14099" width="10" bestFit="1" customWidth="1"/>
    <col min="14100" max="14100" width="2.7109375" customWidth="1"/>
    <col min="14101" max="14101" width="0" hidden="1" customWidth="1"/>
    <col min="14103" max="14103" width="5" bestFit="1" customWidth="1"/>
    <col min="14337" max="14337" width="25.7109375" customWidth="1"/>
    <col min="14338" max="14338" width="2" bestFit="1" customWidth="1"/>
    <col min="14339" max="14339" width="38.7109375" bestFit="1" customWidth="1"/>
    <col min="14340" max="14340" width="8.140625" bestFit="1" customWidth="1"/>
    <col min="14341" max="14341" width="7.28515625" bestFit="1" customWidth="1"/>
    <col min="14342" max="14342" width="8.140625" bestFit="1" customWidth="1"/>
    <col min="14343" max="14343" width="10" bestFit="1" customWidth="1"/>
    <col min="14344" max="14346" width="8.140625" bestFit="1" customWidth="1"/>
    <col min="14347" max="14347" width="10" bestFit="1" customWidth="1"/>
    <col min="14348" max="14348" width="8.140625" bestFit="1" customWidth="1"/>
    <col min="14350" max="14350" width="9.85546875" bestFit="1" customWidth="1"/>
    <col min="14351" max="14351" width="10" bestFit="1" customWidth="1"/>
    <col min="14352" max="14352" width="8.140625" bestFit="1" customWidth="1"/>
    <col min="14355" max="14355" width="10" bestFit="1" customWidth="1"/>
    <col min="14356" max="14356" width="2.7109375" customWidth="1"/>
    <col min="14357" max="14357" width="0" hidden="1" customWidth="1"/>
    <col min="14359" max="14359" width="5" bestFit="1" customWidth="1"/>
    <col min="14593" max="14593" width="25.7109375" customWidth="1"/>
    <col min="14594" max="14594" width="2" bestFit="1" customWidth="1"/>
    <col min="14595" max="14595" width="38.7109375" bestFit="1" customWidth="1"/>
    <col min="14596" max="14596" width="8.140625" bestFit="1" customWidth="1"/>
    <col min="14597" max="14597" width="7.28515625" bestFit="1" customWidth="1"/>
    <col min="14598" max="14598" width="8.140625" bestFit="1" customWidth="1"/>
    <col min="14599" max="14599" width="10" bestFit="1" customWidth="1"/>
    <col min="14600" max="14602" width="8.140625" bestFit="1" customWidth="1"/>
    <col min="14603" max="14603" width="10" bestFit="1" customWidth="1"/>
    <col min="14604" max="14604" width="8.140625" bestFit="1" customWidth="1"/>
    <col min="14606" max="14606" width="9.85546875" bestFit="1" customWidth="1"/>
    <col min="14607" max="14607" width="10" bestFit="1" customWidth="1"/>
    <col min="14608" max="14608" width="8.140625" bestFit="1" customWidth="1"/>
    <col min="14611" max="14611" width="10" bestFit="1" customWidth="1"/>
    <col min="14612" max="14612" width="2.7109375" customWidth="1"/>
    <col min="14613" max="14613" width="0" hidden="1" customWidth="1"/>
    <col min="14615" max="14615" width="5" bestFit="1" customWidth="1"/>
    <col min="14849" max="14849" width="25.7109375" customWidth="1"/>
    <col min="14850" max="14850" width="2" bestFit="1" customWidth="1"/>
    <col min="14851" max="14851" width="38.7109375" bestFit="1" customWidth="1"/>
    <col min="14852" max="14852" width="8.140625" bestFit="1" customWidth="1"/>
    <col min="14853" max="14853" width="7.28515625" bestFit="1" customWidth="1"/>
    <col min="14854" max="14854" width="8.140625" bestFit="1" customWidth="1"/>
    <col min="14855" max="14855" width="10" bestFit="1" customWidth="1"/>
    <col min="14856" max="14858" width="8.140625" bestFit="1" customWidth="1"/>
    <col min="14859" max="14859" width="10" bestFit="1" customWidth="1"/>
    <col min="14860" max="14860" width="8.140625" bestFit="1" customWidth="1"/>
    <col min="14862" max="14862" width="9.85546875" bestFit="1" customWidth="1"/>
    <col min="14863" max="14863" width="10" bestFit="1" customWidth="1"/>
    <col min="14864" max="14864" width="8.140625" bestFit="1" customWidth="1"/>
    <col min="14867" max="14867" width="10" bestFit="1" customWidth="1"/>
    <col min="14868" max="14868" width="2.7109375" customWidth="1"/>
    <col min="14869" max="14869" width="0" hidden="1" customWidth="1"/>
    <col min="14871" max="14871" width="5" bestFit="1" customWidth="1"/>
    <col min="15105" max="15105" width="25.7109375" customWidth="1"/>
    <col min="15106" max="15106" width="2" bestFit="1" customWidth="1"/>
    <col min="15107" max="15107" width="38.7109375" bestFit="1" customWidth="1"/>
    <col min="15108" max="15108" width="8.140625" bestFit="1" customWidth="1"/>
    <col min="15109" max="15109" width="7.28515625" bestFit="1" customWidth="1"/>
    <col min="15110" max="15110" width="8.140625" bestFit="1" customWidth="1"/>
    <col min="15111" max="15111" width="10" bestFit="1" customWidth="1"/>
    <col min="15112" max="15114" width="8.140625" bestFit="1" customWidth="1"/>
    <col min="15115" max="15115" width="10" bestFit="1" customWidth="1"/>
    <col min="15116" max="15116" width="8.140625" bestFit="1" customWidth="1"/>
    <col min="15118" max="15118" width="9.85546875" bestFit="1" customWidth="1"/>
    <col min="15119" max="15119" width="10" bestFit="1" customWidth="1"/>
    <col min="15120" max="15120" width="8.140625" bestFit="1" customWidth="1"/>
    <col min="15123" max="15123" width="10" bestFit="1" customWidth="1"/>
    <col min="15124" max="15124" width="2.7109375" customWidth="1"/>
    <col min="15125" max="15125" width="0" hidden="1" customWidth="1"/>
    <col min="15127" max="15127" width="5" bestFit="1" customWidth="1"/>
    <col min="15361" max="15361" width="25.7109375" customWidth="1"/>
    <col min="15362" max="15362" width="2" bestFit="1" customWidth="1"/>
    <col min="15363" max="15363" width="38.7109375" bestFit="1" customWidth="1"/>
    <col min="15364" max="15364" width="8.140625" bestFit="1" customWidth="1"/>
    <col min="15365" max="15365" width="7.28515625" bestFit="1" customWidth="1"/>
    <col min="15366" max="15366" width="8.140625" bestFit="1" customWidth="1"/>
    <col min="15367" max="15367" width="10" bestFit="1" customWidth="1"/>
    <col min="15368" max="15370" width="8.140625" bestFit="1" customWidth="1"/>
    <col min="15371" max="15371" width="10" bestFit="1" customWidth="1"/>
    <col min="15372" max="15372" width="8.140625" bestFit="1" customWidth="1"/>
    <col min="15374" max="15374" width="9.85546875" bestFit="1" customWidth="1"/>
    <col min="15375" max="15375" width="10" bestFit="1" customWidth="1"/>
    <col min="15376" max="15376" width="8.140625" bestFit="1" customWidth="1"/>
    <col min="15379" max="15379" width="10" bestFit="1" customWidth="1"/>
    <col min="15380" max="15380" width="2.7109375" customWidth="1"/>
    <col min="15381" max="15381" width="0" hidden="1" customWidth="1"/>
    <col min="15383" max="15383" width="5" bestFit="1" customWidth="1"/>
    <col min="15617" max="15617" width="25.7109375" customWidth="1"/>
    <col min="15618" max="15618" width="2" bestFit="1" customWidth="1"/>
    <col min="15619" max="15619" width="38.7109375" bestFit="1" customWidth="1"/>
    <col min="15620" max="15620" width="8.140625" bestFit="1" customWidth="1"/>
    <col min="15621" max="15621" width="7.28515625" bestFit="1" customWidth="1"/>
    <col min="15622" max="15622" width="8.140625" bestFit="1" customWidth="1"/>
    <col min="15623" max="15623" width="10" bestFit="1" customWidth="1"/>
    <col min="15624" max="15626" width="8.140625" bestFit="1" customWidth="1"/>
    <col min="15627" max="15627" width="10" bestFit="1" customWidth="1"/>
    <col min="15628" max="15628" width="8.140625" bestFit="1" customWidth="1"/>
    <col min="15630" max="15630" width="9.85546875" bestFit="1" customWidth="1"/>
    <col min="15631" max="15631" width="10" bestFit="1" customWidth="1"/>
    <col min="15632" max="15632" width="8.140625" bestFit="1" customWidth="1"/>
    <col min="15635" max="15635" width="10" bestFit="1" customWidth="1"/>
    <col min="15636" max="15636" width="2.7109375" customWidth="1"/>
    <col min="15637" max="15637" width="0" hidden="1" customWidth="1"/>
    <col min="15639" max="15639" width="5" bestFit="1" customWidth="1"/>
    <col min="15873" max="15873" width="25.7109375" customWidth="1"/>
    <col min="15874" max="15874" width="2" bestFit="1" customWidth="1"/>
    <col min="15875" max="15875" width="38.7109375" bestFit="1" customWidth="1"/>
    <col min="15876" max="15876" width="8.140625" bestFit="1" customWidth="1"/>
    <col min="15877" max="15877" width="7.28515625" bestFit="1" customWidth="1"/>
    <col min="15878" max="15878" width="8.140625" bestFit="1" customWidth="1"/>
    <col min="15879" max="15879" width="10" bestFit="1" customWidth="1"/>
    <col min="15880" max="15882" width="8.140625" bestFit="1" customWidth="1"/>
    <col min="15883" max="15883" width="10" bestFit="1" customWidth="1"/>
    <col min="15884" max="15884" width="8.140625" bestFit="1" customWidth="1"/>
    <col min="15886" max="15886" width="9.85546875" bestFit="1" customWidth="1"/>
    <col min="15887" max="15887" width="10" bestFit="1" customWidth="1"/>
    <col min="15888" max="15888" width="8.140625" bestFit="1" customWidth="1"/>
    <col min="15891" max="15891" width="10" bestFit="1" customWidth="1"/>
    <col min="15892" max="15892" width="2.7109375" customWidth="1"/>
    <col min="15893" max="15893" width="0" hidden="1" customWidth="1"/>
    <col min="15895" max="15895" width="5" bestFit="1" customWidth="1"/>
    <col min="16129" max="16129" width="25.7109375" customWidth="1"/>
    <col min="16130" max="16130" width="2" bestFit="1" customWidth="1"/>
    <col min="16131" max="16131" width="38.7109375" bestFit="1" customWidth="1"/>
    <col min="16132" max="16132" width="8.140625" bestFit="1" customWidth="1"/>
    <col min="16133" max="16133" width="7.28515625" bestFit="1" customWidth="1"/>
    <col min="16134" max="16134" width="8.140625" bestFit="1" customWidth="1"/>
    <col min="16135" max="16135" width="10" bestFit="1" customWidth="1"/>
    <col min="16136" max="16138" width="8.140625" bestFit="1" customWidth="1"/>
    <col min="16139" max="16139" width="10" bestFit="1" customWidth="1"/>
    <col min="16140" max="16140" width="8.140625" bestFit="1" customWidth="1"/>
    <col min="16142" max="16142" width="9.85546875" bestFit="1" customWidth="1"/>
    <col min="16143" max="16143" width="10" bestFit="1" customWidth="1"/>
    <col min="16144" max="16144" width="8.140625" bestFit="1" customWidth="1"/>
    <col min="16147" max="16147" width="10" bestFit="1" customWidth="1"/>
    <col min="16148" max="16148" width="2.7109375" customWidth="1"/>
    <col min="16149" max="16149" width="0" hidden="1" customWidth="1"/>
    <col min="16151" max="16151" width="5" bestFit="1" customWidth="1"/>
  </cols>
  <sheetData>
    <row r="1" spans="1:24" x14ac:dyDescent="0.2">
      <c r="B1" s="1"/>
      <c r="C1" s="1" t="s">
        <v>68</v>
      </c>
    </row>
    <row r="2" spans="1:24" x14ac:dyDescent="0.2">
      <c r="B2" s="2"/>
      <c r="C2" s="2"/>
      <c r="T2" s="3"/>
      <c r="U2" s="3"/>
    </row>
    <row r="3" spans="1:24" x14ac:dyDescent="0.2">
      <c r="A3" s="4" t="s">
        <v>0</v>
      </c>
      <c r="B3" s="5"/>
      <c r="C3" s="6" t="s">
        <v>1</v>
      </c>
      <c r="D3" s="7" t="s">
        <v>2</v>
      </c>
      <c r="E3" s="7" t="s">
        <v>3</v>
      </c>
      <c r="F3" s="7" t="s">
        <v>4</v>
      </c>
      <c r="G3" s="8" t="s">
        <v>5</v>
      </c>
      <c r="H3" s="7" t="s">
        <v>6</v>
      </c>
      <c r="I3" s="7" t="s">
        <v>7</v>
      </c>
      <c r="J3" s="7" t="s">
        <v>8</v>
      </c>
      <c r="K3" s="8" t="s">
        <v>9</v>
      </c>
      <c r="L3" s="7" t="s">
        <v>10</v>
      </c>
      <c r="M3" s="7" t="s">
        <v>11</v>
      </c>
      <c r="N3" s="7" t="s">
        <v>12</v>
      </c>
      <c r="O3" s="8" t="s">
        <v>13</v>
      </c>
      <c r="P3" s="7" t="s">
        <v>14</v>
      </c>
      <c r="Q3" s="7" t="s">
        <v>15</v>
      </c>
      <c r="R3" s="7" t="s">
        <v>16</v>
      </c>
      <c r="S3" s="8" t="s">
        <v>17</v>
      </c>
      <c r="T3" s="9"/>
      <c r="U3" s="10" t="s">
        <v>18</v>
      </c>
      <c r="V3" s="11" t="s">
        <v>19</v>
      </c>
    </row>
    <row r="4" spans="1:24" x14ac:dyDescent="0.2">
      <c r="A4" s="5"/>
      <c r="B4" s="12">
        <v>1</v>
      </c>
      <c r="C4" s="12" t="s">
        <v>20</v>
      </c>
      <c r="D4" s="5"/>
      <c r="E4" s="5"/>
      <c r="F4" s="5"/>
      <c r="G4" s="13"/>
      <c r="H4" s="5"/>
      <c r="I4" s="5"/>
      <c r="J4" s="5"/>
      <c r="K4" s="13"/>
      <c r="L4" s="5"/>
      <c r="M4" s="5"/>
      <c r="N4" s="5"/>
      <c r="O4" s="13"/>
      <c r="P4" s="5"/>
      <c r="Q4" s="5"/>
      <c r="R4" s="5"/>
      <c r="S4" s="13"/>
      <c r="T4" s="5"/>
      <c r="U4" s="14" t="s">
        <v>21</v>
      </c>
      <c r="V4" s="5"/>
      <c r="W4" s="5"/>
    </row>
    <row r="5" spans="1:24" x14ac:dyDescent="0.2">
      <c r="A5" s="15" t="s">
        <v>22</v>
      </c>
      <c r="B5" s="5"/>
      <c r="C5" s="53" t="s">
        <v>23</v>
      </c>
      <c r="D5" s="17">
        <v>2282</v>
      </c>
      <c r="E5" s="17">
        <v>323</v>
      </c>
      <c r="F5" s="17">
        <v>759</v>
      </c>
      <c r="G5" s="18">
        <f>D5+E5+F5</f>
        <v>3364</v>
      </c>
      <c r="H5" s="17">
        <v>304</v>
      </c>
      <c r="I5" s="17">
        <v>227</v>
      </c>
      <c r="J5" s="17">
        <v>0</v>
      </c>
      <c r="K5" s="18">
        <f>H5+I5+J5</f>
        <v>531</v>
      </c>
      <c r="L5" s="17">
        <v>0</v>
      </c>
      <c r="M5" s="17">
        <v>52</v>
      </c>
      <c r="N5" s="17">
        <v>0</v>
      </c>
      <c r="O5" s="18">
        <f>L5+M5+N5</f>
        <v>52</v>
      </c>
      <c r="P5" s="17">
        <v>391</v>
      </c>
      <c r="Q5" s="17">
        <v>956</v>
      </c>
      <c r="R5" s="17">
        <v>722</v>
      </c>
      <c r="S5" s="18">
        <f>SUM(P5:R5)</f>
        <v>2069</v>
      </c>
      <c r="T5" s="17"/>
      <c r="U5" s="17"/>
      <c r="V5" s="19">
        <f t="shared" ref="V5:V13" si="0">D5+E5+F5+H5+I5+J5+L5+M5+N5+P5+Q5+R5</f>
        <v>6016</v>
      </c>
      <c r="W5" s="19" t="s">
        <v>24</v>
      </c>
      <c r="X5" s="20"/>
    </row>
    <row r="6" spans="1:24" x14ac:dyDescent="0.2">
      <c r="A6" s="15" t="s">
        <v>22</v>
      </c>
      <c r="B6" s="5"/>
      <c r="C6" s="44" t="s">
        <v>53</v>
      </c>
      <c r="D6" s="19">
        <v>4158</v>
      </c>
      <c r="E6" s="19">
        <v>23567</v>
      </c>
      <c r="F6" s="19">
        <v>160111</v>
      </c>
      <c r="G6" s="18">
        <f>D6+E6+F6</f>
        <v>187836</v>
      </c>
      <c r="H6" s="17">
        <v>114707</v>
      </c>
      <c r="I6" s="17">
        <v>96964</v>
      </c>
      <c r="J6" s="17">
        <v>98228</v>
      </c>
      <c r="K6" s="18">
        <f>H6+I6+J6</f>
        <v>309899</v>
      </c>
      <c r="L6" s="17">
        <v>101238</v>
      </c>
      <c r="M6" s="17">
        <v>117415</v>
      </c>
      <c r="N6" s="17">
        <v>89916</v>
      </c>
      <c r="O6" s="18">
        <f>L6+M6+N6</f>
        <v>308569</v>
      </c>
      <c r="P6" s="17">
        <v>103491</v>
      </c>
      <c r="Q6" s="17">
        <v>173462</v>
      </c>
      <c r="R6" s="17">
        <v>81708</v>
      </c>
      <c r="S6" s="18">
        <f>SUM(P6:R6)</f>
        <v>358661</v>
      </c>
      <c r="T6" s="19"/>
      <c r="U6" s="17"/>
      <c r="V6" s="19">
        <f t="shared" si="0"/>
        <v>1164965</v>
      </c>
      <c r="W6" s="19" t="s">
        <v>24</v>
      </c>
      <c r="X6" s="20"/>
    </row>
    <row r="7" spans="1:24" x14ac:dyDescent="0.2">
      <c r="A7" s="15" t="s">
        <v>22</v>
      </c>
      <c r="B7" s="5"/>
      <c r="C7" s="51" t="s">
        <v>54</v>
      </c>
      <c r="D7" s="19">
        <v>1100</v>
      </c>
      <c r="E7" s="19">
        <v>170</v>
      </c>
      <c r="F7" s="19">
        <v>408</v>
      </c>
      <c r="G7" s="18">
        <f>D7+E7+F7</f>
        <v>1678</v>
      </c>
      <c r="H7" s="17">
        <v>140</v>
      </c>
      <c r="I7" s="17">
        <v>60</v>
      </c>
      <c r="J7" s="17">
        <v>2</v>
      </c>
      <c r="K7" s="18">
        <f>H7+I7+J7</f>
        <v>202</v>
      </c>
      <c r="L7" s="17">
        <v>1</v>
      </c>
      <c r="M7" s="17">
        <v>1</v>
      </c>
      <c r="N7" s="17">
        <v>1</v>
      </c>
      <c r="O7" s="18">
        <f>L7+M7+N7</f>
        <v>3</v>
      </c>
      <c r="P7" s="17">
        <v>227</v>
      </c>
      <c r="Q7" s="17">
        <v>536</v>
      </c>
      <c r="R7" s="17">
        <v>469</v>
      </c>
      <c r="S7" s="18">
        <f>SUM(P7:R7)</f>
        <v>1232</v>
      </c>
      <c r="T7" s="19"/>
      <c r="U7" s="17"/>
      <c r="V7" s="19">
        <f t="shared" si="0"/>
        <v>3115</v>
      </c>
      <c r="W7" s="19" t="s">
        <v>24</v>
      </c>
      <c r="X7" s="20"/>
    </row>
    <row r="8" spans="1:24" x14ac:dyDescent="0.2">
      <c r="A8" s="15" t="s">
        <v>38</v>
      </c>
      <c r="B8" s="5"/>
      <c r="C8" s="51" t="s">
        <v>37</v>
      </c>
      <c r="D8" s="19">
        <v>2020</v>
      </c>
      <c r="E8" s="19">
        <v>1950</v>
      </c>
      <c r="F8" s="19">
        <v>1452</v>
      </c>
      <c r="G8" s="18">
        <f>D8+E8+F8</f>
        <v>5422</v>
      </c>
      <c r="H8" s="17">
        <v>352</v>
      </c>
      <c r="I8" s="17">
        <v>136</v>
      </c>
      <c r="J8" s="17">
        <v>0</v>
      </c>
      <c r="K8" s="18">
        <f>H8+I8+J8</f>
        <v>488</v>
      </c>
      <c r="L8" s="17">
        <v>0</v>
      </c>
      <c r="M8" s="17">
        <v>0</v>
      </c>
      <c r="N8" s="17">
        <v>105</v>
      </c>
      <c r="O8" s="18">
        <f>L8+M8+N8</f>
        <v>105</v>
      </c>
      <c r="P8" s="17">
        <v>416</v>
      </c>
      <c r="Q8" s="17">
        <v>1752</v>
      </c>
      <c r="R8" s="17">
        <v>2052</v>
      </c>
      <c r="S8" s="18">
        <f>SUM(P8:R8)</f>
        <v>4220</v>
      </c>
      <c r="T8" s="19"/>
      <c r="U8" s="17"/>
      <c r="V8" s="19">
        <f t="shared" si="0"/>
        <v>10235</v>
      </c>
      <c r="W8" s="19" t="s">
        <v>24</v>
      </c>
      <c r="X8" s="20"/>
    </row>
    <row r="9" spans="1:24" ht="13.5" thickBot="1" x14ac:dyDescent="0.25">
      <c r="A9" s="15" t="s">
        <v>25</v>
      </c>
      <c r="B9" s="5"/>
      <c r="C9" s="52" t="s">
        <v>26</v>
      </c>
      <c r="D9" s="22">
        <v>4276</v>
      </c>
      <c r="E9" s="22">
        <v>423</v>
      </c>
      <c r="F9" s="22">
        <v>1436</v>
      </c>
      <c r="G9" s="23">
        <f>D9+E9+F9</f>
        <v>6135</v>
      </c>
      <c r="H9" s="22">
        <v>2253</v>
      </c>
      <c r="I9" s="22">
        <v>345</v>
      </c>
      <c r="J9" s="22">
        <v>43</v>
      </c>
      <c r="K9" s="23">
        <f>H9+I9+J9</f>
        <v>2641</v>
      </c>
      <c r="L9" s="22">
        <v>64</v>
      </c>
      <c r="M9" s="22">
        <v>32</v>
      </c>
      <c r="N9" s="22">
        <v>114</v>
      </c>
      <c r="O9" s="23">
        <f>L9+M9+N9</f>
        <v>210</v>
      </c>
      <c r="P9" s="22">
        <v>673</v>
      </c>
      <c r="Q9" s="22">
        <v>2471</v>
      </c>
      <c r="R9" s="22">
        <v>4143</v>
      </c>
      <c r="S9" s="23">
        <f t="shared" ref="S9:S14" si="1">SUM(P9:R9)</f>
        <v>7287</v>
      </c>
      <c r="T9" s="22"/>
      <c r="U9" s="17"/>
      <c r="V9" s="22">
        <f t="shared" si="0"/>
        <v>16273</v>
      </c>
      <c r="W9" s="22" t="s">
        <v>24</v>
      </c>
    </row>
    <row r="10" spans="1:24" hidden="1" x14ac:dyDescent="0.2">
      <c r="A10" s="15"/>
      <c r="B10" s="5"/>
      <c r="C10" s="14"/>
      <c r="D10" s="24"/>
      <c r="E10" s="24"/>
      <c r="F10" s="24"/>
      <c r="G10" s="25"/>
      <c r="H10" s="24"/>
      <c r="I10" s="24"/>
      <c r="J10" s="24"/>
      <c r="K10" s="25"/>
      <c r="L10" s="24"/>
      <c r="M10" s="24"/>
      <c r="N10" s="24"/>
      <c r="O10" s="25"/>
      <c r="P10" s="24"/>
      <c r="Q10" s="24"/>
      <c r="R10" s="24"/>
      <c r="S10" s="25">
        <f t="shared" si="1"/>
        <v>0</v>
      </c>
      <c r="T10" s="24">
        <f>SUM(D10:R10)</f>
        <v>0</v>
      </c>
      <c r="U10" s="26">
        <v>-1.78E-2</v>
      </c>
      <c r="V10" s="27">
        <f t="shared" si="0"/>
        <v>0</v>
      </c>
      <c r="W10" s="27" t="s">
        <v>24</v>
      </c>
    </row>
    <row r="11" spans="1:24" hidden="1" x14ac:dyDescent="0.2">
      <c r="A11" s="15"/>
      <c r="B11" s="5"/>
      <c r="C11" s="5"/>
      <c r="D11" s="17"/>
      <c r="E11" s="17"/>
      <c r="F11" s="17"/>
      <c r="G11" s="18"/>
      <c r="H11" s="17"/>
      <c r="I11" s="17"/>
      <c r="J11" s="17"/>
      <c r="K11" s="18"/>
      <c r="L11" s="17"/>
      <c r="M11" s="17"/>
      <c r="N11" s="17"/>
      <c r="O11" s="18"/>
      <c r="P11" s="17"/>
      <c r="Q11" s="17"/>
      <c r="R11" s="17"/>
      <c r="S11" s="18">
        <f t="shared" si="1"/>
        <v>0</v>
      </c>
      <c r="T11" s="17"/>
      <c r="U11" s="17"/>
      <c r="V11" s="19">
        <f t="shared" si="0"/>
        <v>0</v>
      </c>
      <c r="W11" s="27" t="s">
        <v>24</v>
      </c>
    </row>
    <row r="12" spans="1:24" hidden="1" x14ac:dyDescent="0.2">
      <c r="A12" s="15"/>
      <c r="B12" s="5"/>
      <c r="C12" s="5"/>
      <c r="D12" s="17"/>
      <c r="E12" s="17"/>
      <c r="F12" s="17"/>
      <c r="G12" s="18"/>
      <c r="H12" s="17"/>
      <c r="I12" s="17"/>
      <c r="J12" s="17"/>
      <c r="K12" s="18"/>
      <c r="L12" s="17"/>
      <c r="M12" s="17"/>
      <c r="N12" s="17"/>
      <c r="O12" s="18"/>
      <c r="P12" s="17"/>
      <c r="Q12" s="17"/>
      <c r="R12" s="17"/>
      <c r="S12" s="18">
        <f t="shared" si="1"/>
        <v>0</v>
      </c>
      <c r="T12" s="17"/>
      <c r="U12" s="17"/>
      <c r="V12" s="19">
        <f t="shared" si="0"/>
        <v>0</v>
      </c>
      <c r="W12" s="27" t="s">
        <v>24</v>
      </c>
    </row>
    <row r="13" spans="1:24" ht="13.5" hidden="1" thickBot="1" x14ac:dyDescent="0.25">
      <c r="A13" s="15"/>
      <c r="B13" s="5"/>
      <c r="C13" s="5"/>
      <c r="D13" s="22"/>
      <c r="E13" s="22"/>
      <c r="F13" s="22"/>
      <c r="G13" s="23"/>
      <c r="H13" s="22"/>
      <c r="I13" s="22"/>
      <c r="J13" s="22"/>
      <c r="K13" s="23"/>
      <c r="L13" s="22"/>
      <c r="M13" s="22"/>
      <c r="N13" s="22"/>
      <c r="O13" s="23"/>
      <c r="P13" s="22"/>
      <c r="Q13" s="22"/>
      <c r="R13" s="22"/>
      <c r="S13" s="18">
        <f t="shared" si="1"/>
        <v>0</v>
      </c>
      <c r="T13" s="17"/>
      <c r="U13" s="17"/>
      <c r="V13" s="19">
        <f t="shared" si="0"/>
        <v>0</v>
      </c>
      <c r="W13" s="22" t="s">
        <v>24</v>
      </c>
    </row>
    <row r="14" spans="1:24" x14ac:dyDescent="0.2">
      <c r="A14" s="15"/>
      <c r="B14" s="5"/>
      <c r="C14" s="5" t="s">
        <v>27</v>
      </c>
      <c r="D14" s="24">
        <f>SUM(D5:D9)</f>
        <v>13836</v>
      </c>
      <c r="E14" s="24">
        <f>SUM(E5:E9)</f>
        <v>26433</v>
      </c>
      <c r="F14" s="24">
        <f>SUM(F5:F9)</f>
        <v>164166</v>
      </c>
      <c r="G14" s="18">
        <f>D14+E14+F14</f>
        <v>204435</v>
      </c>
      <c r="H14" s="24">
        <f>SUM(H5:H9)</f>
        <v>117756</v>
      </c>
      <c r="I14" s="24">
        <f>SUM(I5:I9)</f>
        <v>97732</v>
      </c>
      <c r="J14" s="24">
        <f>SUM(J5:J9)</f>
        <v>98273</v>
      </c>
      <c r="K14" s="18">
        <f>H14+I14+J14</f>
        <v>313761</v>
      </c>
      <c r="L14" s="24">
        <f>SUM(L5:L9)</f>
        <v>101303</v>
      </c>
      <c r="M14" s="24">
        <f>SUM(M5:M9)</f>
        <v>117500</v>
      </c>
      <c r="N14" s="24">
        <f>SUM(N5:N9)</f>
        <v>90136</v>
      </c>
      <c r="O14" s="18">
        <f>L14+M14+N14</f>
        <v>308939</v>
      </c>
      <c r="P14" s="24">
        <f>SUM(P5:P9)</f>
        <v>105198</v>
      </c>
      <c r="Q14" s="24">
        <f>SUM(Q5:Q9)</f>
        <v>179177</v>
      </c>
      <c r="R14" s="24">
        <f>SUM(R5:R9)</f>
        <v>89094</v>
      </c>
      <c r="S14" s="18">
        <f t="shared" si="1"/>
        <v>373469</v>
      </c>
      <c r="T14" s="17"/>
      <c r="U14" s="17"/>
      <c r="V14" s="19">
        <f>D14+E14+F14+H14+I14+J14+L14+M14+N14+P14+Q14+R14</f>
        <v>1200604</v>
      </c>
      <c r="W14" s="24" t="s">
        <v>24</v>
      </c>
    </row>
    <row r="15" spans="1:24" x14ac:dyDescent="0.2">
      <c r="A15" s="15"/>
      <c r="B15" s="5"/>
      <c r="C15" s="5"/>
      <c r="D15" s="17"/>
      <c r="E15" s="17"/>
      <c r="F15" s="17"/>
      <c r="G15" s="18"/>
      <c r="H15" s="17"/>
      <c r="I15" s="17"/>
      <c r="J15" s="17"/>
      <c r="K15" s="18"/>
      <c r="L15" s="17"/>
      <c r="M15" s="17"/>
      <c r="N15" s="17"/>
      <c r="O15" s="18"/>
      <c r="P15" s="17"/>
      <c r="Q15" s="17"/>
      <c r="R15" s="17"/>
      <c r="S15" s="18"/>
      <c r="T15" s="17"/>
      <c r="U15" s="17"/>
      <c r="V15" s="19"/>
      <c r="W15" s="5"/>
    </row>
    <row r="16" spans="1:24" x14ac:dyDescent="0.2">
      <c r="A16" s="15"/>
      <c r="B16" s="12">
        <v>2</v>
      </c>
      <c r="C16" s="12" t="s">
        <v>28</v>
      </c>
      <c r="D16" s="5" t="s">
        <v>69</v>
      </c>
      <c r="E16" s="5"/>
      <c r="F16" s="5"/>
      <c r="G16" s="13"/>
      <c r="H16" s="5"/>
      <c r="I16" s="5"/>
      <c r="J16" s="5"/>
      <c r="K16" s="13"/>
      <c r="L16" s="5"/>
      <c r="M16" s="5"/>
      <c r="N16" s="5"/>
      <c r="O16" s="13"/>
      <c r="P16" s="5"/>
      <c r="Q16" s="5"/>
      <c r="R16" s="5"/>
      <c r="S16" s="13"/>
      <c r="T16" s="5"/>
      <c r="U16" s="5"/>
      <c r="V16" s="19"/>
      <c r="W16" s="5"/>
    </row>
    <row r="17" spans="1:23" x14ac:dyDescent="0.2">
      <c r="A17" s="15" t="s">
        <v>42</v>
      </c>
      <c r="B17" s="12"/>
      <c r="C17" s="53" t="s">
        <v>39</v>
      </c>
      <c r="D17" s="5">
        <v>2683.1</v>
      </c>
      <c r="E17" s="5">
        <v>2849.4</v>
      </c>
      <c r="F17" s="5">
        <v>2809.4</v>
      </c>
      <c r="G17" s="18">
        <f>D17+E17+F17</f>
        <v>8341.9</v>
      </c>
      <c r="H17" s="29">
        <v>2868.8</v>
      </c>
      <c r="I17" s="29">
        <v>2941.3</v>
      </c>
      <c r="J17" s="29">
        <v>2618.9</v>
      </c>
      <c r="K17" s="18">
        <f>H17+I17+J17</f>
        <v>8429</v>
      </c>
      <c r="L17" s="29">
        <v>2887.9</v>
      </c>
      <c r="M17" s="29">
        <v>2371</v>
      </c>
      <c r="N17" s="29">
        <v>2648.2</v>
      </c>
      <c r="O17" s="18">
        <f>L17+M17+N17</f>
        <v>7907.0999999999995</v>
      </c>
      <c r="P17" s="29">
        <v>3141.6</v>
      </c>
      <c r="Q17" s="29">
        <v>2956.7</v>
      </c>
      <c r="R17" s="29">
        <v>2929.1</v>
      </c>
      <c r="S17" s="18">
        <f>SUM(P17:R17)</f>
        <v>9027.4</v>
      </c>
      <c r="T17" s="29"/>
      <c r="U17" s="29"/>
      <c r="V17" s="19">
        <f>D17+E17+F17+H17+I17+J17+L17+M17+N17+P17+Q17+R17</f>
        <v>33705.4</v>
      </c>
      <c r="W17" s="5" t="s">
        <v>29</v>
      </c>
    </row>
    <row r="18" spans="1:23" x14ac:dyDescent="0.2">
      <c r="A18" s="15" t="s">
        <v>42</v>
      </c>
      <c r="B18" s="12"/>
      <c r="C18" s="53" t="s">
        <v>41</v>
      </c>
      <c r="D18" s="5">
        <v>321.92</v>
      </c>
      <c r="E18" s="5">
        <v>405.68</v>
      </c>
      <c r="F18" s="5">
        <v>348</v>
      </c>
      <c r="G18" s="18">
        <f t="shared" ref="G18:G19" si="2">D18+E18+F18</f>
        <v>1075.5999999999999</v>
      </c>
      <c r="H18" s="29">
        <v>311.10000000000002</v>
      </c>
      <c r="I18" s="29">
        <v>538.77</v>
      </c>
      <c r="J18" s="29">
        <v>380.8</v>
      </c>
      <c r="K18" s="18">
        <f t="shared" ref="K18:K19" si="3">H18+I18+J18</f>
        <v>1230.67</v>
      </c>
      <c r="L18" s="29">
        <v>327.93</v>
      </c>
      <c r="M18" s="29">
        <v>174.99</v>
      </c>
      <c r="N18" s="29">
        <v>355.45</v>
      </c>
      <c r="O18" s="18">
        <f t="shared" ref="O18:O19" si="4">L18+M18+N18</f>
        <v>858.37</v>
      </c>
      <c r="P18" s="29">
        <v>221.82</v>
      </c>
      <c r="Q18" s="29">
        <v>620.41</v>
      </c>
      <c r="R18" s="29">
        <v>347.73</v>
      </c>
      <c r="S18" s="18">
        <f t="shared" ref="S18:S19" si="5">SUM(P18:R18)</f>
        <v>1189.96</v>
      </c>
      <c r="T18" s="29"/>
      <c r="U18" s="29"/>
      <c r="V18" s="19">
        <f t="shared" ref="V18:V19" si="6">D18+E18+F18+H18+I18+J18+L18+M18+N18+P18+Q18+R18</f>
        <v>4354.5999999999995</v>
      </c>
      <c r="W18" s="5" t="s">
        <v>29</v>
      </c>
    </row>
    <row r="19" spans="1:23" x14ac:dyDescent="0.2">
      <c r="A19" s="15" t="s">
        <v>42</v>
      </c>
      <c r="B19" s="12"/>
      <c r="C19" s="16" t="s">
        <v>60</v>
      </c>
      <c r="D19" s="5">
        <v>409.26</v>
      </c>
      <c r="E19" s="5">
        <v>424.11</v>
      </c>
      <c r="F19" s="5">
        <v>265</v>
      </c>
      <c r="G19" s="18">
        <f t="shared" si="2"/>
        <v>1098.3699999999999</v>
      </c>
      <c r="H19" s="29">
        <v>217.05</v>
      </c>
      <c r="I19" s="29">
        <v>207.2</v>
      </c>
      <c r="J19" s="29">
        <v>372.11</v>
      </c>
      <c r="K19" s="18">
        <f t="shared" si="3"/>
        <v>796.36</v>
      </c>
      <c r="L19" s="29">
        <v>288.13</v>
      </c>
      <c r="M19" s="29">
        <v>272.95</v>
      </c>
      <c r="N19" s="29">
        <v>492.79</v>
      </c>
      <c r="O19" s="18">
        <f t="shared" si="4"/>
        <v>1053.8699999999999</v>
      </c>
      <c r="P19" s="29">
        <v>543.99</v>
      </c>
      <c r="Q19" s="29">
        <v>457.81</v>
      </c>
      <c r="R19" s="29">
        <v>373.46</v>
      </c>
      <c r="S19" s="18">
        <f t="shared" si="5"/>
        <v>1375.26</v>
      </c>
      <c r="T19" s="29"/>
      <c r="U19" s="29"/>
      <c r="V19" s="19">
        <f t="shared" si="6"/>
        <v>4323.8599999999997</v>
      </c>
      <c r="W19" s="5" t="s">
        <v>29</v>
      </c>
    </row>
    <row r="20" spans="1:23" x14ac:dyDescent="0.2">
      <c r="A20" s="15" t="s">
        <v>42</v>
      </c>
      <c r="B20" s="5"/>
      <c r="C20" s="53" t="s">
        <v>40</v>
      </c>
      <c r="D20" s="28">
        <v>711</v>
      </c>
      <c r="E20" s="28">
        <v>941.3</v>
      </c>
      <c r="F20" s="28">
        <v>1434</v>
      </c>
      <c r="G20" s="18">
        <f>D20+E20+F20</f>
        <v>3086.3</v>
      </c>
      <c r="H20" s="29">
        <v>1463</v>
      </c>
      <c r="I20" s="29">
        <v>1605</v>
      </c>
      <c r="J20" s="29">
        <v>1236</v>
      </c>
      <c r="K20" s="18">
        <f>H20+I20+J20</f>
        <v>4304</v>
      </c>
      <c r="L20" s="29">
        <v>1276</v>
      </c>
      <c r="M20" s="29">
        <v>1132</v>
      </c>
      <c r="N20" s="29">
        <v>1552</v>
      </c>
      <c r="O20" s="18">
        <f>L20+M20+N20</f>
        <v>3960</v>
      </c>
      <c r="P20" s="29">
        <v>2239</v>
      </c>
      <c r="Q20" s="29">
        <v>1614</v>
      </c>
      <c r="R20" s="29">
        <v>1248</v>
      </c>
      <c r="S20" s="18">
        <f>SUM(P20:R20)</f>
        <v>5101</v>
      </c>
      <c r="T20" s="29"/>
      <c r="U20" s="29"/>
      <c r="V20" s="19">
        <f>D20+E20+F20+H20+I20+J20+L20+M20+N20+P20+Q20+R20</f>
        <v>16451.3</v>
      </c>
      <c r="W20" s="30" t="s">
        <v>29</v>
      </c>
    </row>
    <row r="21" spans="1:23" x14ac:dyDescent="0.2">
      <c r="A21" s="15"/>
      <c r="B21" s="5"/>
      <c r="C21" s="5"/>
      <c r="D21" s="29"/>
      <c r="E21" s="29"/>
      <c r="F21" s="29"/>
      <c r="G21" s="18"/>
      <c r="H21" s="29"/>
      <c r="I21" s="29"/>
      <c r="J21" s="29"/>
      <c r="K21" s="18"/>
      <c r="L21" s="29"/>
      <c r="M21" s="29"/>
      <c r="N21" s="29"/>
      <c r="O21" s="18"/>
      <c r="P21" s="29"/>
      <c r="Q21" s="29"/>
      <c r="R21" s="29"/>
      <c r="S21" s="18"/>
      <c r="T21" s="29"/>
      <c r="U21" s="29"/>
      <c r="V21" s="19"/>
      <c r="W21" s="30"/>
    </row>
    <row r="22" spans="1:23" x14ac:dyDescent="0.2">
      <c r="A22" s="15"/>
      <c r="B22" s="12">
        <v>3</v>
      </c>
      <c r="C22" s="12" t="s">
        <v>30</v>
      </c>
      <c r="D22" s="29"/>
      <c r="E22" s="29"/>
      <c r="F22" s="29"/>
      <c r="G22" s="31"/>
      <c r="H22" s="29"/>
      <c r="I22" s="29"/>
      <c r="J22" s="29"/>
      <c r="K22" s="31"/>
      <c r="L22" s="29"/>
      <c r="M22" s="29"/>
      <c r="N22" s="29"/>
      <c r="O22" s="31"/>
      <c r="P22" s="29"/>
      <c r="Q22" s="29"/>
      <c r="R22" s="29"/>
      <c r="S22" s="31"/>
      <c r="T22" s="29"/>
      <c r="U22" s="29"/>
      <c r="V22" s="19"/>
      <c r="W22" s="30"/>
    </row>
    <row r="23" spans="1:23" x14ac:dyDescent="0.2">
      <c r="A23" s="15" t="s">
        <v>42</v>
      </c>
      <c r="B23" s="5"/>
      <c r="C23" s="53" t="s">
        <v>40</v>
      </c>
      <c r="D23" s="29">
        <v>0</v>
      </c>
      <c r="E23" s="29">
        <v>1014.4</v>
      </c>
      <c r="F23" s="29">
        <v>3214</v>
      </c>
      <c r="G23" s="18">
        <f>D23+E23+F23</f>
        <v>4228.3999999999996</v>
      </c>
      <c r="H23" s="29">
        <v>3668.4</v>
      </c>
      <c r="I23" s="29">
        <v>4147.8999999999996</v>
      </c>
      <c r="J23" s="29">
        <v>3341.4</v>
      </c>
      <c r="K23" s="18">
        <f>H23+I23+J23</f>
        <v>11157.699999999999</v>
      </c>
      <c r="L23" s="29">
        <v>2637.2</v>
      </c>
      <c r="M23" s="29">
        <v>2087.6999999999998</v>
      </c>
      <c r="N23" s="29">
        <v>3402.4</v>
      </c>
      <c r="O23" s="18">
        <f>L23+M23+N23</f>
        <v>8127.2999999999993</v>
      </c>
      <c r="P23" s="29">
        <v>3818</v>
      </c>
      <c r="Q23" s="29">
        <v>6675.1</v>
      </c>
      <c r="R23" s="29">
        <v>2967.1</v>
      </c>
      <c r="S23" s="18">
        <f>SUM(P23:R23)</f>
        <v>13460.2</v>
      </c>
      <c r="T23" s="29"/>
      <c r="U23" s="29"/>
      <c r="V23" s="19">
        <f>D23+E23+F23+H23+I23+J23+L23+M23+N23+P23+Q23+R23</f>
        <v>36973.599999999999</v>
      </c>
      <c r="W23" s="30" t="s">
        <v>29</v>
      </c>
    </row>
    <row r="24" spans="1:23" x14ac:dyDescent="0.2">
      <c r="A24" s="15" t="s">
        <v>61</v>
      </c>
      <c r="B24" s="5"/>
      <c r="C24" s="53" t="s">
        <v>62</v>
      </c>
      <c r="D24" s="29">
        <v>655</v>
      </c>
      <c r="E24" s="29">
        <v>1821</v>
      </c>
      <c r="F24" s="29">
        <v>4735</v>
      </c>
      <c r="G24" s="18">
        <f>D24+E24+F24</f>
        <v>7211</v>
      </c>
      <c r="H24" s="29">
        <v>3887</v>
      </c>
      <c r="I24" s="29">
        <v>3773</v>
      </c>
      <c r="J24" s="29">
        <v>4722</v>
      </c>
      <c r="K24" s="18">
        <f>H24+I24+J24</f>
        <v>12382</v>
      </c>
      <c r="L24" s="29">
        <v>1595</v>
      </c>
      <c r="M24" s="29">
        <v>4610</v>
      </c>
      <c r="N24" s="29">
        <v>3513</v>
      </c>
      <c r="O24" s="18">
        <f>L24+M24+N24</f>
        <v>9718</v>
      </c>
      <c r="P24" s="29">
        <v>3832</v>
      </c>
      <c r="Q24" s="29">
        <v>5041</v>
      </c>
      <c r="R24" s="29">
        <v>1295</v>
      </c>
      <c r="S24" s="18">
        <f>SUM(P24:R24)</f>
        <v>10168</v>
      </c>
      <c r="T24" s="29"/>
      <c r="U24" s="32"/>
      <c r="V24" s="19">
        <f>D24+E24+F24+H24+I24+J24+L24+M24+N24+P24+Q24+R24</f>
        <v>39479</v>
      </c>
      <c r="W24" s="30" t="s">
        <v>29</v>
      </c>
    </row>
    <row r="25" spans="1:23" x14ac:dyDescent="0.2">
      <c r="A25" s="15"/>
      <c r="B25" s="5"/>
      <c r="C25" s="5"/>
      <c r="D25" s="29"/>
      <c r="E25" s="29"/>
      <c r="F25" s="29"/>
      <c r="G25" s="31"/>
      <c r="H25" s="29"/>
      <c r="I25" s="29"/>
      <c r="J25" s="29"/>
      <c r="K25" s="31"/>
      <c r="L25" s="29"/>
      <c r="M25" s="29"/>
      <c r="N25" s="29"/>
      <c r="O25" s="31"/>
      <c r="P25" s="29"/>
      <c r="Q25" s="29"/>
      <c r="R25" s="29"/>
      <c r="S25" s="31"/>
      <c r="T25" s="29"/>
      <c r="U25" s="32"/>
      <c r="V25" s="19"/>
      <c r="W25" s="30"/>
    </row>
    <row r="26" spans="1:23" x14ac:dyDescent="0.2">
      <c r="A26" s="15"/>
      <c r="B26" s="12">
        <v>4</v>
      </c>
      <c r="C26" s="12" t="s">
        <v>55</v>
      </c>
      <c r="D26" s="29"/>
      <c r="E26" s="29"/>
      <c r="F26" s="29"/>
      <c r="G26" s="31"/>
      <c r="H26" s="29"/>
      <c r="I26" s="29"/>
      <c r="J26" s="29"/>
      <c r="K26" s="31"/>
      <c r="L26" s="29"/>
      <c r="M26" s="29"/>
      <c r="N26" s="29"/>
      <c r="O26" s="31"/>
      <c r="P26" s="29"/>
      <c r="Q26" s="29"/>
      <c r="R26" s="29"/>
      <c r="S26" s="31"/>
      <c r="T26" s="29"/>
      <c r="U26" s="32"/>
      <c r="V26" s="19"/>
      <c r="W26" s="30"/>
    </row>
    <row r="27" spans="1:23" x14ac:dyDescent="0.2">
      <c r="A27" s="15" t="s">
        <v>42</v>
      </c>
      <c r="B27" s="5"/>
      <c r="C27" s="53" t="s">
        <v>44</v>
      </c>
      <c r="D27" s="29">
        <v>52.27</v>
      </c>
      <c r="E27" s="29">
        <v>41.77</v>
      </c>
      <c r="F27" s="29">
        <v>0</v>
      </c>
      <c r="G27" s="18">
        <f>SUM(D27:F27)</f>
        <v>94.04</v>
      </c>
      <c r="H27" s="29">
        <v>64.77</v>
      </c>
      <c r="I27" s="29">
        <v>160.47999999999999</v>
      </c>
      <c r="J27" s="29">
        <v>84.95</v>
      </c>
      <c r="K27" s="18">
        <f>SUM(H27:J27)</f>
        <v>310.2</v>
      </c>
      <c r="L27" s="29">
        <v>72.13</v>
      </c>
      <c r="M27" s="29">
        <v>327.41000000000003</v>
      </c>
      <c r="N27" s="29">
        <v>454.33</v>
      </c>
      <c r="O27" s="18">
        <f>SUM(L27:N27)</f>
        <v>853.87</v>
      </c>
      <c r="P27" s="29">
        <v>488.66</v>
      </c>
      <c r="Q27" s="29">
        <v>331.96</v>
      </c>
      <c r="R27" s="29">
        <v>317.5</v>
      </c>
      <c r="S27" s="18">
        <f>SUM(P27:R27)</f>
        <v>1138.1199999999999</v>
      </c>
      <c r="T27" s="29"/>
      <c r="U27" s="29"/>
      <c r="V27" s="19">
        <f>D27+E27+F27+H27+I27+J27+L27+M27+N27+P27+Q27+R27</f>
        <v>2396.23</v>
      </c>
      <c r="W27" s="30" t="s">
        <v>29</v>
      </c>
    </row>
    <row r="28" spans="1:23" x14ac:dyDescent="0.2">
      <c r="A28" s="15" t="s">
        <v>42</v>
      </c>
      <c r="B28" s="5"/>
      <c r="C28" s="53" t="s">
        <v>45</v>
      </c>
      <c r="D28" s="29"/>
      <c r="E28" s="29"/>
      <c r="F28" s="29"/>
      <c r="G28" s="18">
        <f t="shared" ref="G28:G29" si="7">SUM(D28:F28)</f>
        <v>0</v>
      </c>
      <c r="H28" s="29">
        <v>8.01</v>
      </c>
      <c r="I28" s="29">
        <v>19.829999999999998</v>
      </c>
      <c r="J28" s="29"/>
      <c r="K28" s="18">
        <f>SUM(H28:J28)</f>
        <v>27.839999999999996</v>
      </c>
      <c r="L28" s="29">
        <v>17.25</v>
      </c>
      <c r="M28" s="29">
        <v>225.78</v>
      </c>
      <c r="N28" s="29">
        <v>238.03</v>
      </c>
      <c r="O28" s="18">
        <f>SUM(L28:N28)</f>
        <v>481.06</v>
      </c>
      <c r="P28" s="29">
        <v>105.99</v>
      </c>
      <c r="Q28" s="29">
        <v>170.06</v>
      </c>
      <c r="R28" s="29">
        <v>10.78</v>
      </c>
      <c r="S28" s="18">
        <f>SUM(P28:R28)</f>
        <v>286.83</v>
      </c>
      <c r="T28" s="29"/>
      <c r="U28" s="29"/>
      <c r="V28" s="19">
        <f>D28+E28+F28+H28+I28+J28+L28+M28+N28+P28+Q28+R28</f>
        <v>795.73</v>
      </c>
      <c r="W28" s="30" t="s">
        <v>29</v>
      </c>
    </row>
    <row r="29" spans="1:23" ht="13.5" thickBot="1" x14ac:dyDescent="0.25">
      <c r="A29" s="15" t="s">
        <v>42</v>
      </c>
      <c r="B29" s="5"/>
      <c r="C29" s="52" t="s">
        <v>43</v>
      </c>
      <c r="D29" s="33"/>
      <c r="E29" s="33"/>
      <c r="F29" s="33"/>
      <c r="G29" s="18">
        <f t="shared" si="7"/>
        <v>0</v>
      </c>
      <c r="H29" s="33">
        <v>4.72</v>
      </c>
      <c r="I29" s="33"/>
      <c r="J29" s="33"/>
      <c r="K29" s="23">
        <f>SUM(H29:J29)</f>
        <v>4.72</v>
      </c>
      <c r="L29" s="33">
        <v>4.45</v>
      </c>
      <c r="M29" s="33"/>
      <c r="N29" s="33">
        <v>10.52</v>
      </c>
      <c r="O29" s="23">
        <f>SUM(L29:N29)</f>
        <v>14.969999999999999</v>
      </c>
      <c r="P29" s="33">
        <v>5.13</v>
      </c>
      <c r="Q29" s="33"/>
      <c r="R29" s="33"/>
      <c r="S29" s="23">
        <f>SUM(P29:R29)</f>
        <v>5.13</v>
      </c>
      <c r="T29" s="33"/>
      <c r="U29" s="34"/>
      <c r="V29" s="22">
        <f>D29+E29+F29+H29+I29+J29+L29+M29+N29+P29+Q29+R29</f>
        <v>24.819999999999997</v>
      </c>
      <c r="W29" s="35" t="s">
        <v>29</v>
      </c>
    </row>
    <row r="30" spans="1:23" x14ac:dyDescent="0.2">
      <c r="A30" s="15"/>
      <c r="B30" s="5"/>
      <c r="C30" s="14"/>
      <c r="D30" s="32"/>
      <c r="E30" s="32"/>
      <c r="F30" s="32"/>
      <c r="G30" s="25"/>
      <c r="H30" s="32"/>
      <c r="I30" s="32"/>
      <c r="J30" s="32"/>
      <c r="K30" s="25"/>
      <c r="L30" s="32"/>
      <c r="M30" s="32"/>
      <c r="N30" s="32"/>
      <c r="O30" s="25"/>
      <c r="P30" s="32"/>
      <c r="Q30" s="32"/>
      <c r="R30" s="32"/>
      <c r="S30" s="25"/>
      <c r="T30" s="32"/>
      <c r="U30" s="36"/>
      <c r="V30" s="17"/>
      <c r="W30" s="37"/>
    </row>
    <row r="31" spans="1:23" x14ac:dyDescent="0.2">
      <c r="A31" s="15"/>
      <c r="B31" s="12">
        <v>5</v>
      </c>
      <c r="C31" s="12" t="s">
        <v>31</v>
      </c>
      <c r="D31" s="5"/>
      <c r="E31" s="5"/>
      <c r="F31" s="5"/>
      <c r="G31" s="13"/>
      <c r="H31" s="5"/>
      <c r="I31" s="5"/>
      <c r="J31" s="5"/>
      <c r="K31" s="13"/>
      <c r="L31" s="5"/>
      <c r="M31" s="5"/>
      <c r="N31" s="5"/>
      <c r="O31" s="13"/>
      <c r="P31" s="5"/>
      <c r="Q31" s="5"/>
      <c r="R31" s="5"/>
      <c r="S31" s="13"/>
      <c r="T31" s="5"/>
      <c r="U31" s="5"/>
      <c r="V31" s="19"/>
      <c r="W31" s="30"/>
    </row>
    <row r="32" spans="1:23" x14ac:dyDescent="0.2">
      <c r="A32" s="38" t="s">
        <v>25</v>
      </c>
      <c r="B32" s="12"/>
      <c r="C32" s="55" t="s">
        <v>46</v>
      </c>
      <c r="D32" s="5">
        <v>77</v>
      </c>
      <c r="E32" s="5">
        <v>0</v>
      </c>
      <c r="F32" s="5">
        <v>0</v>
      </c>
      <c r="G32" s="18">
        <f>SUM(D32:F32)</f>
        <v>77</v>
      </c>
      <c r="H32" s="17">
        <v>0</v>
      </c>
      <c r="I32" s="17">
        <v>11</v>
      </c>
      <c r="J32" s="17">
        <v>0</v>
      </c>
      <c r="K32" s="18">
        <f>SUM(H32:J32)</f>
        <v>11</v>
      </c>
      <c r="L32" s="17">
        <v>0</v>
      </c>
      <c r="M32" s="17">
        <v>11</v>
      </c>
      <c r="N32" s="17">
        <v>33</v>
      </c>
      <c r="O32" s="18">
        <f>SUM(L32:N32)</f>
        <v>44</v>
      </c>
      <c r="P32" s="17">
        <v>66</v>
      </c>
      <c r="Q32" s="17">
        <v>132</v>
      </c>
      <c r="R32" s="17">
        <v>33</v>
      </c>
      <c r="S32" s="18">
        <f>SUM(P32:R32)</f>
        <v>231</v>
      </c>
      <c r="T32" s="17"/>
      <c r="U32" s="17"/>
      <c r="V32" s="19">
        <f>D32+E32+F32+H32+I32+J32+L32+M32+N32+P32+Q32+R32</f>
        <v>363</v>
      </c>
      <c r="W32" s="40" t="s">
        <v>29</v>
      </c>
    </row>
    <row r="33" spans="1:23" s="20" customFormat="1" x14ac:dyDescent="0.2">
      <c r="A33" s="38" t="s">
        <v>25</v>
      </c>
      <c r="B33" s="17"/>
      <c r="C33" s="55" t="s">
        <v>47</v>
      </c>
      <c r="D33" s="17">
        <v>0</v>
      </c>
      <c r="E33" s="17">
        <v>132</v>
      </c>
      <c r="F33" s="17">
        <v>0</v>
      </c>
      <c r="G33" s="18">
        <f>SUM(D33:F33)</f>
        <v>132</v>
      </c>
      <c r="H33" s="17">
        <v>0</v>
      </c>
      <c r="I33" s="17">
        <v>0</v>
      </c>
      <c r="J33" s="17">
        <v>33</v>
      </c>
      <c r="K33" s="18">
        <f>SUM(H33:J33)</f>
        <v>33</v>
      </c>
      <c r="L33" s="17">
        <v>0</v>
      </c>
      <c r="M33" s="17">
        <v>22</v>
      </c>
      <c r="N33" s="17">
        <v>0</v>
      </c>
      <c r="O33" s="18">
        <f>SUM(L33:N33)</f>
        <v>22</v>
      </c>
      <c r="P33" s="17">
        <v>33</v>
      </c>
      <c r="Q33" s="17">
        <v>44</v>
      </c>
      <c r="R33" s="17">
        <v>22</v>
      </c>
      <c r="S33" s="18">
        <f>SUM(P33:R33)</f>
        <v>99</v>
      </c>
      <c r="T33" s="17"/>
      <c r="U33" s="17"/>
      <c r="V33" s="19">
        <f>D33+E33+F33+H33+I33+J33+L33+M33+N33+P33+Q33+R33</f>
        <v>286</v>
      </c>
      <c r="W33" s="40" t="s">
        <v>29</v>
      </c>
    </row>
    <row r="34" spans="1:23" x14ac:dyDescent="0.2">
      <c r="A34" s="15"/>
      <c r="B34" s="5"/>
      <c r="C34" s="5"/>
      <c r="D34" s="5"/>
      <c r="E34" s="5"/>
      <c r="F34" s="5"/>
      <c r="G34" s="13"/>
      <c r="H34" s="5"/>
      <c r="I34" s="5"/>
      <c r="J34" s="5"/>
      <c r="K34" s="13"/>
      <c r="L34" s="5"/>
      <c r="M34" s="5"/>
      <c r="N34" s="5"/>
      <c r="O34" s="13"/>
      <c r="P34" s="5"/>
      <c r="Q34" s="5"/>
      <c r="R34" s="5"/>
      <c r="S34" s="13"/>
      <c r="T34" s="5"/>
      <c r="U34" s="5"/>
      <c r="V34" s="19"/>
      <c r="W34" s="5"/>
    </row>
    <row r="35" spans="1:23" x14ac:dyDescent="0.2">
      <c r="A35" s="15"/>
      <c r="B35" s="5"/>
      <c r="C35" s="6" t="s">
        <v>32</v>
      </c>
      <c r="D35" s="7" t="s">
        <v>2</v>
      </c>
      <c r="E35" s="7" t="s">
        <v>3</v>
      </c>
      <c r="F35" s="7" t="s">
        <v>4</v>
      </c>
      <c r="G35" s="8"/>
      <c r="H35" s="7" t="s">
        <v>6</v>
      </c>
      <c r="I35" s="7" t="s">
        <v>7</v>
      </c>
      <c r="J35" s="7" t="s">
        <v>8</v>
      </c>
      <c r="K35" s="8"/>
      <c r="L35" s="7" t="s">
        <v>10</v>
      </c>
      <c r="M35" s="7" t="s">
        <v>11</v>
      </c>
      <c r="N35" s="7" t="s">
        <v>12</v>
      </c>
      <c r="O35" s="8"/>
      <c r="P35" s="7" t="s">
        <v>14</v>
      </c>
      <c r="Q35" s="7" t="s">
        <v>15</v>
      </c>
      <c r="R35" s="7" t="s">
        <v>16</v>
      </c>
      <c r="S35" s="8"/>
      <c r="T35" s="5"/>
      <c r="U35" s="5"/>
      <c r="V35" s="19"/>
      <c r="W35" s="5"/>
    </row>
    <row r="36" spans="1:23" x14ac:dyDescent="0.2">
      <c r="A36" s="15"/>
      <c r="B36" s="12">
        <v>6</v>
      </c>
      <c r="C36" s="12" t="s">
        <v>33</v>
      </c>
      <c r="D36" s="5"/>
      <c r="E36" s="5"/>
      <c r="F36" s="5"/>
      <c r="G36" s="13"/>
      <c r="H36" s="5"/>
      <c r="I36" s="5"/>
      <c r="J36" s="5"/>
      <c r="K36" s="13"/>
      <c r="L36" s="5"/>
      <c r="M36" s="5"/>
      <c r="N36" s="5"/>
      <c r="O36" s="13"/>
      <c r="P36" s="5"/>
      <c r="Q36" s="5"/>
      <c r="R36" s="5"/>
      <c r="S36" s="13"/>
      <c r="T36" s="5"/>
      <c r="U36" s="5"/>
      <c r="V36" s="19"/>
      <c r="W36" s="5"/>
    </row>
    <row r="37" spans="1:23" x14ac:dyDescent="0.2">
      <c r="A37" s="15" t="s">
        <v>22</v>
      </c>
      <c r="B37" s="5"/>
      <c r="C37" s="53" t="s">
        <v>23</v>
      </c>
      <c r="D37" s="17">
        <v>4468</v>
      </c>
      <c r="E37" s="17">
        <v>1480</v>
      </c>
      <c r="F37" s="17">
        <v>2818</v>
      </c>
      <c r="G37" s="18">
        <f t="shared" ref="G37:G44" si="8">D37+E37+F37</f>
        <v>8766</v>
      </c>
      <c r="H37" s="17">
        <v>2655</v>
      </c>
      <c r="I37" s="17">
        <v>2352</v>
      </c>
      <c r="J37" s="17">
        <v>3360</v>
      </c>
      <c r="K37" s="18">
        <f t="shared" ref="K37:K44" si="9">H37+I37+J37</f>
        <v>8367</v>
      </c>
      <c r="L37" s="17">
        <v>3475</v>
      </c>
      <c r="M37" s="17">
        <v>3182</v>
      </c>
      <c r="N37" s="17">
        <v>2270</v>
      </c>
      <c r="O37" s="18">
        <f t="shared" ref="O37:O44" si="10">L37+M37+N37</f>
        <v>8927</v>
      </c>
      <c r="P37" s="17">
        <v>2414</v>
      </c>
      <c r="Q37" s="17">
        <v>2685</v>
      </c>
      <c r="R37" s="17">
        <v>1719</v>
      </c>
      <c r="S37" s="18">
        <f t="shared" ref="S37:S44" si="11">SUM(P37:R37)</f>
        <v>6818</v>
      </c>
      <c r="T37" s="5"/>
      <c r="U37" s="17"/>
      <c r="V37" s="19">
        <f t="shared" ref="V37:V44" si="12">D37+E37+F37+H37+I37+J37+L37+M37+N37+P37+Q37+R37</f>
        <v>32878</v>
      </c>
      <c r="W37" s="30" t="s">
        <v>34</v>
      </c>
    </row>
    <row r="38" spans="1:23" x14ac:dyDescent="0.2">
      <c r="A38" s="15" t="s">
        <v>22</v>
      </c>
      <c r="B38" s="5"/>
      <c r="C38" s="44" t="s">
        <v>53</v>
      </c>
      <c r="D38" s="19">
        <v>27398</v>
      </c>
      <c r="E38" s="19">
        <v>29031</v>
      </c>
      <c r="F38" s="17">
        <v>95087</v>
      </c>
      <c r="G38" s="18">
        <f t="shared" si="8"/>
        <v>151516</v>
      </c>
      <c r="H38" s="17">
        <v>76126</v>
      </c>
      <c r="I38" s="17">
        <v>60839</v>
      </c>
      <c r="J38" s="17">
        <v>57740</v>
      </c>
      <c r="K38" s="18">
        <f t="shared" si="9"/>
        <v>194705</v>
      </c>
      <c r="L38" s="17">
        <v>62434</v>
      </c>
      <c r="M38" s="17">
        <v>74832</v>
      </c>
      <c r="N38" s="17">
        <v>59875</v>
      </c>
      <c r="O38" s="18">
        <f t="shared" si="10"/>
        <v>197141</v>
      </c>
      <c r="P38" s="17">
        <v>67214</v>
      </c>
      <c r="Q38" s="17">
        <v>90501</v>
      </c>
      <c r="R38" s="17">
        <v>46446</v>
      </c>
      <c r="S38" s="18">
        <f t="shared" si="11"/>
        <v>204161</v>
      </c>
      <c r="T38" s="5"/>
      <c r="U38" s="17"/>
      <c r="V38" s="19">
        <f t="shared" si="12"/>
        <v>747523</v>
      </c>
      <c r="W38" s="30" t="s">
        <v>34</v>
      </c>
    </row>
    <row r="39" spans="1:23" x14ac:dyDescent="0.2">
      <c r="A39" s="15" t="s">
        <v>22</v>
      </c>
      <c r="B39" s="5"/>
      <c r="C39" s="51" t="s">
        <v>54</v>
      </c>
      <c r="D39" s="19">
        <v>4150</v>
      </c>
      <c r="E39" s="19">
        <v>3650</v>
      </c>
      <c r="F39" s="19">
        <v>6350</v>
      </c>
      <c r="G39" s="18">
        <f t="shared" si="8"/>
        <v>14150</v>
      </c>
      <c r="H39" s="17">
        <v>2100</v>
      </c>
      <c r="I39" s="17">
        <v>7550</v>
      </c>
      <c r="J39" s="17">
        <v>3100</v>
      </c>
      <c r="K39" s="18">
        <f t="shared" si="9"/>
        <v>12750</v>
      </c>
      <c r="L39" s="17">
        <v>3900</v>
      </c>
      <c r="M39" s="17">
        <v>2650</v>
      </c>
      <c r="N39" s="17">
        <v>2200</v>
      </c>
      <c r="O39" s="18">
        <f t="shared" si="10"/>
        <v>8750</v>
      </c>
      <c r="P39" s="17">
        <v>1700</v>
      </c>
      <c r="Q39" s="17">
        <v>4950</v>
      </c>
      <c r="R39" s="17">
        <v>1550</v>
      </c>
      <c r="S39" s="18">
        <f t="shared" si="11"/>
        <v>8200</v>
      </c>
      <c r="T39" s="5"/>
      <c r="U39" s="17"/>
      <c r="V39" s="19">
        <f t="shared" si="12"/>
        <v>43850</v>
      </c>
      <c r="W39" s="30" t="s">
        <v>34</v>
      </c>
    </row>
    <row r="40" spans="1:23" x14ac:dyDescent="0.2">
      <c r="A40" s="15" t="s">
        <v>22</v>
      </c>
      <c r="B40" s="5"/>
      <c r="C40" s="51" t="s">
        <v>58</v>
      </c>
      <c r="D40" s="19">
        <v>730</v>
      </c>
      <c r="E40" s="19">
        <v>190</v>
      </c>
      <c r="F40" s="19">
        <v>150</v>
      </c>
      <c r="G40" s="18">
        <f t="shared" si="8"/>
        <v>1070</v>
      </c>
      <c r="H40" s="17">
        <v>480</v>
      </c>
      <c r="I40" s="17">
        <v>230</v>
      </c>
      <c r="J40" s="17">
        <v>830</v>
      </c>
      <c r="K40" s="18">
        <f t="shared" si="9"/>
        <v>1540</v>
      </c>
      <c r="L40" s="17">
        <v>1390</v>
      </c>
      <c r="M40" s="17">
        <v>740</v>
      </c>
      <c r="N40" s="17">
        <v>1270</v>
      </c>
      <c r="O40" s="18">
        <f t="shared" si="10"/>
        <v>3400</v>
      </c>
      <c r="P40" s="17">
        <v>130</v>
      </c>
      <c r="Q40" s="17">
        <v>540</v>
      </c>
      <c r="R40" s="17">
        <v>0</v>
      </c>
      <c r="S40" s="18">
        <f t="shared" si="11"/>
        <v>670</v>
      </c>
      <c r="T40" s="45"/>
      <c r="U40" s="19"/>
      <c r="V40" s="19">
        <f t="shared" si="12"/>
        <v>6680</v>
      </c>
      <c r="W40" s="30" t="s">
        <v>34</v>
      </c>
    </row>
    <row r="41" spans="1:23" x14ac:dyDescent="0.2">
      <c r="A41" s="15" t="s">
        <v>22</v>
      </c>
      <c r="B41" s="5"/>
      <c r="C41" s="51" t="s">
        <v>59</v>
      </c>
      <c r="D41" s="19">
        <v>1173</v>
      </c>
      <c r="E41" s="19">
        <v>302</v>
      </c>
      <c r="F41" s="19">
        <v>704</v>
      </c>
      <c r="G41" s="18">
        <f t="shared" si="8"/>
        <v>2179</v>
      </c>
      <c r="H41" s="17">
        <v>670</v>
      </c>
      <c r="I41" s="17">
        <v>570</v>
      </c>
      <c r="J41" s="17">
        <v>1072</v>
      </c>
      <c r="K41" s="18">
        <f t="shared" si="9"/>
        <v>2312</v>
      </c>
      <c r="L41" s="17">
        <v>1106</v>
      </c>
      <c r="M41" s="17">
        <v>1307</v>
      </c>
      <c r="N41" s="17">
        <v>704</v>
      </c>
      <c r="O41" s="18">
        <f t="shared" si="10"/>
        <v>3117</v>
      </c>
      <c r="P41" s="17">
        <v>804</v>
      </c>
      <c r="Q41" s="17">
        <v>905</v>
      </c>
      <c r="R41" s="17">
        <v>603</v>
      </c>
      <c r="S41" s="18">
        <f t="shared" si="11"/>
        <v>2312</v>
      </c>
      <c r="T41" s="45"/>
      <c r="U41" s="19"/>
      <c r="V41" s="19">
        <f t="shared" si="12"/>
        <v>9920</v>
      </c>
      <c r="W41" s="30" t="s">
        <v>34</v>
      </c>
    </row>
    <row r="42" spans="1:23" x14ac:dyDescent="0.2">
      <c r="A42" s="15" t="s">
        <v>38</v>
      </c>
      <c r="B42" s="5"/>
      <c r="C42" s="51" t="s">
        <v>37</v>
      </c>
      <c r="D42" s="19">
        <v>4028</v>
      </c>
      <c r="E42" s="19">
        <v>4385</v>
      </c>
      <c r="F42" s="19">
        <v>4386</v>
      </c>
      <c r="G42" s="18">
        <f>D42+E42+F42</f>
        <v>12799</v>
      </c>
      <c r="H42" s="17">
        <v>4178</v>
      </c>
      <c r="I42" s="17">
        <v>4196</v>
      </c>
      <c r="J42" s="17">
        <v>4251</v>
      </c>
      <c r="K42" s="18">
        <f t="shared" si="9"/>
        <v>12625</v>
      </c>
      <c r="L42" s="17">
        <v>3901</v>
      </c>
      <c r="M42" s="17">
        <v>4102</v>
      </c>
      <c r="N42" s="17">
        <v>4163</v>
      </c>
      <c r="O42" s="18">
        <f t="shared" si="10"/>
        <v>12166</v>
      </c>
      <c r="P42" s="17">
        <v>4102</v>
      </c>
      <c r="Q42" s="17">
        <v>4051</v>
      </c>
      <c r="R42" s="17">
        <v>4163</v>
      </c>
      <c r="S42" s="18">
        <f t="shared" si="11"/>
        <v>12316</v>
      </c>
      <c r="T42" s="45"/>
      <c r="U42" s="19"/>
      <c r="V42" s="19">
        <f>D42+E42+F42+H42+I42+J42+L42+M42+N42+P42+Q42+R42</f>
        <v>49906</v>
      </c>
      <c r="W42" s="30" t="s">
        <v>34</v>
      </c>
    </row>
    <row r="43" spans="1:23" ht="13.5" thickBot="1" x14ac:dyDescent="0.25">
      <c r="A43" s="15" t="s">
        <v>25</v>
      </c>
      <c r="B43" s="5"/>
      <c r="C43" s="52" t="s">
        <v>26</v>
      </c>
      <c r="D43" s="22">
        <v>4674</v>
      </c>
      <c r="E43" s="22">
        <v>505</v>
      </c>
      <c r="F43" s="22">
        <v>1072</v>
      </c>
      <c r="G43" s="23">
        <f t="shared" si="8"/>
        <v>6251</v>
      </c>
      <c r="H43" s="22">
        <v>1577</v>
      </c>
      <c r="I43" s="22">
        <v>741</v>
      </c>
      <c r="J43" s="22">
        <v>8744</v>
      </c>
      <c r="K43" s="23">
        <f t="shared" si="9"/>
        <v>11062</v>
      </c>
      <c r="L43" s="22">
        <v>1410</v>
      </c>
      <c r="M43" s="22">
        <v>1305</v>
      </c>
      <c r="N43" s="22">
        <v>2513</v>
      </c>
      <c r="O43" s="23">
        <f t="shared" si="10"/>
        <v>5228</v>
      </c>
      <c r="P43" s="22">
        <v>2686</v>
      </c>
      <c r="Q43" s="22">
        <v>3462</v>
      </c>
      <c r="R43" s="22">
        <v>3619</v>
      </c>
      <c r="S43" s="23">
        <f t="shared" si="11"/>
        <v>9767</v>
      </c>
      <c r="T43" s="41"/>
      <c r="U43" s="22"/>
      <c r="V43" s="19">
        <f t="shared" si="12"/>
        <v>32308</v>
      </c>
      <c r="W43" s="35" t="s">
        <v>34</v>
      </c>
    </row>
    <row r="44" spans="1:23" x14ac:dyDescent="0.2">
      <c r="A44" s="15"/>
      <c r="B44" s="5"/>
      <c r="C44" s="14" t="s">
        <v>35</v>
      </c>
      <c r="D44" s="24">
        <f>SUM(D37:D43)</f>
        <v>46621</v>
      </c>
      <c r="E44" s="24">
        <f>SUM(E37:E43)</f>
        <v>39543</v>
      </c>
      <c r="F44" s="24">
        <f>SUM(F37:F43)</f>
        <v>110567</v>
      </c>
      <c r="G44" s="25">
        <f t="shared" si="8"/>
        <v>196731</v>
      </c>
      <c r="H44" s="24">
        <f>SUM(H37:H43)</f>
        <v>87786</v>
      </c>
      <c r="I44" s="24">
        <f>SUM(I37:I43)</f>
        <v>76478</v>
      </c>
      <c r="J44" s="24">
        <f>SUM(J37:J43)</f>
        <v>79097</v>
      </c>
      <c r="K44" s="25">
        <f t="shared" si="9"/>
        <v>243361</v>
      </c>
      <c r="L44" s="24">
        <f>SUM(L37:L43)</f>
        <v>77616</v>
      </c>
      <c r="M44" s="24">
        <f>SUM(M37:M43)</f>
        <v>88118</v>
      </c>
      <c r="N44" s="24">
        <f>SUM(N37:N43)</f>
        <v>72995</v>
      </c>
      <c r="O44" s="25">
        <f t="shared" si="10"/>
        <v>238729</v>
      </c>
      <c r="P44" s="24">
        <f>SUM(P37:P43)</f>
        <v>79050</v>
      </c>
      <c r="Q44" s="24">
        <f>SUM(Q37:Q43)</f>
        <v>107094</v>
      </c>
      <c r="R44" s="24">
        <f>SUM(R37:R43)</f>
        <v>58100</v>
      </c>
      <c r="S44" s="25">
        <f t="shared" si="11"/>
        <v>244244</v>
      </c>
      <c r="T44" s="24"/>
      <c r="U44" s="24"/>
      <c r="V44" s="17">
        <f t="shared" si="12"/>
        <v>923065</v>
      </c>
      <c r="W44" s="42" t="s">
        <v>34</v>
      </c>
    </row>
    <row r="45" spans="1:23" x14ac:dyDescent="0.2">
      <c r="A45" s="15"/>
      <c r="B45" s="5"/>
      <c r="C45" s="14"/>
      <c r="D45" s="24"/>
      <c r="E45" s="24"/>
      <c r="F45" s="24"/>
      <c r="G45" s="25"/>
      <c r="H45" s="24"/>
      <c r="I45" s="24"/>
      <c r="J45" s="24"/>
      <c r="K45" s="25"/>
      <c r="L45" s="24"/>
      <c r="M45" s="24"/>
      <c r="N45" s="24"/>
      <c r="O45" s="25"/>
      <c r="P45" s="24"/>
      <c r="Q45" s="24"/>
      <c r="R45" s="24"/>
      <c r="S45" s="25"/>
      <c r="T45" s="24"/>
      <c r="U45" s="24"/>
      <c r="V45" s="17"/>
      <c r="W45" s="42"/>
    </row>
    <row r="46" spans="1:23" x14ac:dyDescent="0.2">
      <c r="A46" s="15"/>
      <c r="B46" s="46">
        <v>7</v>
      </c>
      <c r="C46" s="47" t="s">
        <v>48</v>
      </c>
      <c r="D46" s="24"/>
      <c r="E46" s="24"/>
      <c r="F46" s="24"/>
      <c r="G46" s="25"/>
      <c r="H46" s="24"/>
      <c r="I46" s="24"/>
      <c r="J46" s="24"/>
      <c r="K46" s="25"/>
      <c r="L46" s="24"/>
      <c r="M46" s="24"/>
      <c r="N46" s="24"/>
      <c r="O46" s="25"/>
      <c r="P46" s="24"/>
      <c r="Q46" s="24"/>
      <c r="R46" s="24"/>
      <c r="S46" s="25"/>
      <c r="T46" s="24"/>
      <c r="U46" s="24"/>
      <c r="V46" s="17"/>
      <c r="W46" s="42"/>
    </row>
    <row r="47" spans="1:23" x14ac:dyDescent="0.2">
      <c r="A47" s="15" t="s">
        <v>49</v>
      </c>
      <c r="B47" s="5"/>
      <c r="C47" s="54" t="s">
        <v>50</v>
      </c>
      <c r="D47" s="24">
        <v>4851</v>
      </c>
      <c r="E47" s="24">
        <v>5083</v>
      </c>
      <c r="F47" s="24">
        <v>2985</v>
      </c>
      <c r="G47" s="18">
        <f t="shared" ref="G47:G49" si="13">D47+E47+F47</f>
        <v>12919</v>
      </c>
      <c r="H47" s="24">
        <v>3181</v>
      </c>
      <c r="I47" s="24">
        <v>2081</v>
      </c>
      <c r="J47" s="24">
        <v>5118</v>
      </c>
      <c r="K47" s="18">
        <f t="shared" ref="K47:K49" si="14">H47+I47+J47</f>
        <v>10380</v>
      </c>
      <c r="L47" s="24">
        <v>5870</v>
      </c>
      <c r="M47" s="24">
        <v>2664</v>
      </c>
      <c r="N47" s="24">
        <v>3033</v>
      </c>
      <c r="O47" s="18">
        <f t="shared" ref="O47:O49" si="15">L47+M47+N47</f>
        <v>11567</v>
      </c>
      <c r="P47" s="24">
        <v>4454</v>
      </c>
      <c r="Q47" s="24">
        <v>2373</v>
      </c>
      <c r="R47" s="24">
        <v>4718</v>
      </c>
      <c r="S47" s="18">
        <f t="shared" ref="S47:S49" si="16">SUM(P47:R47)</f>
        <v>11545</v>
      </c>
      <c r="T47" s="24"/>
      <c r="U47" s="24"/>
      <c r="V47" s="19">
        <f>D47+E47+F47+H47+I47+J47+L47+M47+N47+P47+Q47+R47</f>
        <v>46411</v>
      </c>
      <c r="W47" s="42" t="s">
        <v>56</v>
      </c>
    </row>
    <row r="48" spans="1:23" x14ac:dyDescent="0.2">
      <c r="A48" s="15"/>
      <c r="B48" s="5"/>
      <c r="C48" s="54" t="s">
        <v>51</v>
      </c>
      <c r="D48" s="24">
        <v>6580</v>
      </c>
      <c r="E48" s="24">
        <v>7798</v>
      </c>
      <c r="F48" s="24">
        <v>6666</v>
      </c>
      <c r="G48" s="18">
        <f t="shared" si="13"/>
        <v>21044</v>
      </c>
      <c r="H48" s="24">
        <v>8189</v>
      </c>
      <c r="I48" s="24">
        <v>8192</v>
      </c>
      <c r="J48" s="24">
        <v>7546</v>
      </c>
      <c r="K48" s="18">
        <f t="shared" si="14"/>
        <v>23927</v>
      </c>
      <c r="L48" s="24">
        <v>3764</v>
      </c>
      <c r="M48" s="24">
        <v>5790</v>
      </c>
      <c r="N48" s="24">
        <v>11007</v>
      </c>
      <c r="O48" s="18">
        <f t="shared" si="15"/>
        <v>20561</v>
      </c>
      <c r="P48" s="24">
        <v>6802</v>
      </c>
      <c r="Q48" s="24">
        <v>11600</v>
      </c>
      <c r="R48" s="24">
        <v>6346</v>
      </c>
      <c r="S48" s="18">
        <f t="shared" si="16"/>
        <v>24748</v>
      </c>
      <c r="T48" s="24"/>
      <c r="U48" s="24"/>
      <c r="V48" s="19">
        <f t="shared" ref="V48:V49" si="17">D48+E48+F48+H48+I48+J48+L48+M48+N48+P48+Q48+R48</f>
        <v>90280</v>
      </c>
      <c r="W48" s="42" t="s">
        <v>56</v>
      </c>
    </row>
    <row r="49" spans="1:23" x14ac:dyDescent="0.2">
      <c r="A49" s="15"/>
      <c r="B49" s="5"/>
      <c r="C49" s="54" t="s">
        <v>52</v>
      </c>
      <c r="D49" s="24">
        <v>0</v>
      </c>
      <c r="E49" s="24">
        <v>1436</v>
      </c>
      <c r="F49" s="24">
        <v>221</v>
      </c>
      <c r="G49" s="18">
        <f t="shared" si="13"/>
        <v>1657</v>
      </c>
      <c r="H49" s="24">
        <v>3062</v>
      </c>
      <c r="I49" s="24">
        <v>830</v>
      </c>
      <c r="J49" s="24">
        <v>2484</v>
      </c>
      <c r="K49" s="18">
        <f t="shared" si="14"/>
        <v>6376</v>
      </c>
      <c r="L49" s="24">
        <v>0</v>
      </c>
      <c r="M49" s="24">
        <v>783</v>
      </c>
      <c r="N49" s="24">
        <v>2331</v>
      </c>
      <c r="O49" s="18">
        <f t="shared" si="15"/>
        <v>3114</v>
      </c>
      <c r="P49" s="24">
        <v>1930</v>
      </c>
      <c r="Q49" s="24">
        <v>2205</v>
      </c>
      <c r="R49" s="24">
        <v>446</v>
      </c>
      <c r="S49" s="18">
        <f t="shared" si="16"/>
        <v>4581</v>
      </c>
      <c r="T49" s="24"/>
      <c r="U49" s="24"/>
      <c r="V49" s="19">
        <f t="shared" si="17"/>
        <v>15728</v>
      </c>
      <c r="W49" s="42" t="s">
        <v>56</v>
      </c>
    </row>
    <row r="50" spans="1:23" x14ac:dyDescent="0.2">
      <c r="A50" s="15"/>
      <c r="B50" s="5"/>
      <c r="C50" s="5"/>
      <c r="D50" s="17"/>
      <c r="E50" s="17"/>
      <c r="F50" s="17"/>
      <c r="G50" s="18"/>
      <c r="H50" s="17"/>
      <c r="I50" s="17"/>
      <c r="J50" s="17"/>
      <c r="K50" s="18"/>
      <c r="L50" s="17"/>
      <c r="M50" s="17"/>
      <c r="N50" s="17"/>
      <c r="O50" s="18"/>
      <c r="P50" s="17"/>
      <c r="Q50" s="17"/>
      <c r="R50" s="17"/>
      <c r="S50" s="18"/>
      <c r="T50" s="17"/>
      <c r="U50" s="17"/>
      <c r="V50" s="17"/>
      <c r="W50" s="5"/>
    </row>
    <row r="51" spans="1:23" x14ac:dyDescent="0.2"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23" x14ac:dyDescent="0.2">
      <c r="A52" s="43" t="s">
        <v>36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1070B-89FE-40EB-887D-A4F28908A52A}">
  <dimension ref="A1:Y55"/>
  <sheetViews>
    <sheetView topLeftCell="A29" zoomScale="95" workbookViewId="0">
      <selection activeCell="X38" sqref="X38"/>
    </sheetView>
  </sheetViews>
  <sheetFormatPr defaultRowHeight="12.75" x14ac:dyDescent="0.2"/>
  <cols>
    <col min="1" max="1" width="25.7109375" customWidth="1"/>
    <col min="2" max="2" width="2" bestFit="1" customWidth="1"/>
    <col min="3" max="3" width="48.7109375" bestFit="1" customWidth="1"/>
    <col min="4" max="4" width="8.5703125" customWidth="1"/>
    <col min="5" max="5" width="7.85546875" customWidth="1"/>
    <col min="6" max="6" width="8.5703125" customWidth="1"/>
    <col min="7" max="7" width="10.5703125" customWidth="1"/>
    <col min="8" max="10" width="8.5703125" customWidth="1"/>
    <col min="11" max="11" width="10.85546875" customWidth="1"/>
    <col min="12" max="12" width="8.5703125" bestFit="1" customWidth="1"/>
    <col min="13" max="13" width="9" bestFit="1" customWidth="1"/>
    <col min="14" max="15" width="10" bestFit="1" customWidth="1"/>
    <col min="16" max="16" width="9.7109375" customWidth="1"/>
    <col min="19" max="19" width="10" bestFit="1" customWidth="1"/>
    <col min="20" max="20" width="2.7109375" customWidth="1"/>
    <col min="21" max="21" width="8.140625" hidden="1" customWidth="1"/>
    <col min="22" max="22" width="13.7109375" customWidth="1"/>
    <col min="23" max="23" width="5" bestFit="1" customWidth="1"/>
    <col min="257" max="257" width="25.7109375" customWidth="1"/>
    <col min="258" max="258" width="2" bestFit="1" customWidth="1"/>
    <col min="259" max="259" width="38.7109375" bestFit="1" customWidth="1"/>
    <col min="260" max="260" width="8.140625" bestFit="1" customWidth="1"/>
    <col min="261" max="261" width="7.28515625" bestFit="1" customWidth="1"/>
    <col min="262" max="262" width="8.140625" bestFit="1" customWidth="1"/>
    <col min="263" max="263" width="10" bestFit="1" customWidth="1"/>
    <col min="264" max="266" width="8.140625" bestFit="1" customWidth="1"/>
    <col min="267" max="267" width="10" bestFit="1" customWidth="1"/>
    <col min="268" max="268" width="8.140625" bestFit="1" customWidth="1"/>
    <col min="270" max="270" width="9.85546875" bestFit="1" customWidth="1"/>
    <col min="271" max="271" width="10" bestFit="1" customWidth="1"/>
    <col min="272" max="272" width="8.140625" bestFit="1" customWidth="1"/>
    <col min="275" max="275" width="10" bestFit="1" customWidth="1"/>
    <col min="276" max="276" width="2.7109375" customWidth="1"/>
    <col min="277" max="277" width="0" hidden="1" customWidth="1"/>
    <col min="279" max="279" width="5" bestFit="1" customWidth="1"/>
    <col min="513" max="513" width="25.7109375" customWidth="1"/>
    <col min="514" max="514" width="2" bestFit="1" customWidth="1"/>
    <col min="515" max="515" width="38.7109375" bestFit="1" customWidth="1"/>
    <col min="516" max="516" width="8.140625" bestFit="1" customWidth="1"/>
    <col min="517" max="517" width="7.28515625" bestFit="1" customWidth="1"/>
    <col min="518" max="518" width="8.140625" bestFit="1" customWidth="1"/>
    <col min="519" max="519" width="10" bestFit="1" customWidth="1"/>
    <col min="520" max="522" width="8.140625" bestFit="1" customWidth="1"/>
    <col min="523" max="523" width="10" bestFit="1" customWidth="1"/>
    <col min="524" max="524" width="8.140625" bestFit="1" customWidth="1"/>
    <col min="526" max="526" width="9.85546875" bestFit="1" customWidth="1"/>
    <col min="527" max="527" width="10" bestFit="1" customWidth="1"/>
    <col min="528" max="528" width="8.140625" bestFit="1" customWidth="1"/>
    <col min="531" max="531" width="10" bestFit="1" customWidth="1"/>
    <col min="532" max="532" width="2.7109375" customWidth="1"/>
    <col min="533" max="533" width="0" hidden="1" customWidth="1"/>
    <col min="535" max="535" width="5" bestFit="1" customWidth="1"/>
    <col min="769" max="769" width="25.7109375" customWidth="1"/>
    <col min="770" max="770" width="2" bestFit="1" customWidth="1"/>
    <col min="771" max="771" width="38.7109375" bestFit="1" customWidth="1"/>
    <col min="772" max="772" width="8.140625" bestFit="1" customWidth="1"/>
    <col min="773" max="773" width="7.28515625" bestFit="1" customWidth="1"/>
    <col min="774" max="774" width="8.140625" bestFit="1" customWidth="1"/>
    <col min="775" max="775" width="10" bestFit="1" customWidth="1"/>
    <col min="776" max="778" width="8.140625" bestFit="1" customWidth="1"/>
    <col min="779" max="779" width="10" bestFit="1" customWidth="1"/>
    <col min="780" max="780" width="8.140625" bestFit="1" customWidth="1"/>
    <col min="782" max="782" width="9.85546875" bestFit="1" customWidth="1"/>
    <col min="783" max="783" width="10" bestFit="1" customWidth="1"/>
    <col min="784" max="784" width="8.140625" bestFit="1" customWidth="1"/>
    <col min="787" max="787" width="10" bestFit="1" customWidth="1"/>
    <col min="788" max="788" width="2.7109375" customWidth="1"/>
    <col min="789" max="789" width="0" hidden="1" customWidth="1"/>
    <col min="791" max="791" width="5" bestFit="1" customWidth="1"/>
    <col min="1025" max="1025" width="25.7109375" customWidth="1"/>
    <col min="1026" max="1026" width="2" bestFit="1" customWidth="1"/>
    <col min="1027" max="1027" width="38.7109375" bestFit="1" customWidth="1"/>
    <col min="1028" max="1028" width="8.140625" bestFit="1" customWidth="1"/>
    <col min="1029" max="1029" width="7.28515625" bestFit="1" customWidth="1"/>
    <col min="1030" max="1030" width="8.140625" bestFit="1" customWidth="1"/>
    <col min="1031" max="1031" width="10" bestFit="1" customWidth="1"/>
    <col min="1032" max="1034" width="8.140625" bestFit="1" customWidth="1"/>
    <col min="1035" max="1035" width="10" bestFit="1" customWidth="1"/>
    <col min="1036" max="1036" width="8.140625" bestFit="1" customWidth="1"/>
    <col min="1038" max="1038" width="9.85546875" bestFit="1" customWidth="1"/>
    <col min="1039" max="1039" width="10" bestFit="1" customWidth="1"/>
    <col min="1040" max="1040" width="8.140625" bestFit="1" customWidth="1"/>
    <col min="1043" max="1043" width="10" bestFit="1" customWidth="1"/>
    <col min="1044" max="1044" width="2.7109375" customWidth="1"/>
    <col min="1045" max="1045" width="0" hidden="1" customWidth="1"/>
    <col min="1047" max="1047" width="5" bestFit="1" customWidth="1"/>
    <col min="1281" max="1281" width="25.7109375" customWidth="1"/>
    <col min="1282" max="1282" width="2" bestFit="1" customWidth="1"/>
    <col min="1283" max="1283" width="38.7109375" bestFit="1" customWidth="1"/>
    <col min="1284" max="1284" width="8.140625" bestFit="1" customWidth="1"/>
    <col min="1285" max="1285" width="7.28515625" bestFit="1" customWidth="1"/>
    <col min="1286" max="1286" width="8.140625" bestFit="1" customWidth="1"/>
    <col min="1287" max="1287" width="10" bestFit="1" customWidth="1"/>
    <col min="1288" max="1290" width="8.140625" bestFit="1" customWidth="1"/>
    <col min="1291" max="1291" width="10" bestFit="1" customWidth="1"/>
    <col min="1292" max="1292" width="8.140625" bestFit="1" customWidth="1"/>
    <col min="1294" max="1294" width="9.85546875" bestFit="1" customWidth="1"/>
    <col min="1295" max="1295" width="10" bestFit="1" customWidth="1"/>
    <col min="1296" max="1296" width="8.140625" bestFit="1" customWidth="1"/>
    <col min="1299" max="1299" width="10" bestFit="1" customWidth="1"/>
    <col min="1300" max="1300" width="2.7109375" customWidth="1"/>
    <col min="1301" max="1301" width="0" hidden="1" customWidth="1"/>
    <col min="1303" max="1303" width="5" bestFit="1" customWidth="1"/>
    <col min="1537" max="1537" width="25.7109375" customWidth="1"/>
    <col min="1538" max="1538" width="2" bestFit="1" customWidth="1"/>
    <col min="1539" max="1539" width="38.7109375" bestFit="1" customWidth="1"/>
    <col min="1540" max="1540" width="8.140625" bestFit="1" customWidth="1"/>
    <col min="1541" max="1541" width="7.28515625" bestFit="1" customWidth="1"/>
    <col min="1542" max="1542" width="8.140625" bestFit="1" customWidth="1"/>
    <col min="1543" max="1543" width="10" bestFit="1" customWidth="1"/>
    <col min="1544" max="1546" width="8.140625" bestFit="1" customWidth="1"/>
    <col min="1547" max="1547" width="10" bestFit="1" customWidth="1"/>
    <col min="1548" max="1548" width="8.140625" bestFit="1" customWidth="1"/>
    <col min="1550" max="1550" width="9.85546875" bestFit="1" customWidth="1"/>
    <col min="1551" max="1551" width="10" bestFit="1" customWidth="1"/>
    <col min="1552" max="1552" width="8.140625" bestFit="1" customWidth="1"/>
    <col min="1555" max="1555" width="10" bestFit="1" customWidth="1"/>
    <col min="1556" max="1556" width="2.7109375" customWidth="1"/>
    <col min="1557" max="1557" width="0" hidden="1" customWidth="1"/>
    <col min="1559" max="1559" width="5" bestFit="1" customWidth="1"/>
    <col min="1793" max="1793" width="25.7109375" customWidth="1"/>
    <col min="1794" max="1794" width="2" bestFit="1" customWidth="1"/>
    <col min="1795" max="1795" width="38.7109375" bestFit="1" customWidth="1"/>
    <col min="1796" max="1796" width="8.140625" bestFit="1" customWidth="1"/>
    <col min="1797" max="1797" width="7.28515625" bestFit="1" customWidth="1"/>
    <col min="1798" max="1798" width="8.140625" bestFit="1" customWidth="1"/>
    <col min="1799" max="1799" width="10" bestFit="1" customWidth="1"/>
    <col min="1800" max="1802" width="8.140625" bestFit="1" customWidth="1"/>
    <col min="1803" max="1803" width="10" bestFit="1" customWidth="1"/>
    <col min="1804" max="1804" width="8.140625" bestFit="1" customWidth="1"/>
    <col min="1806" max="1806" width="9.85546875" bestFit="1" customWidth="1"/>
    <col min="1807" max="1807" width="10" bestFit="1" customWidth="1"/>
    <col min="1808" max="1808" width="8.140625" bestFit="1" customWidth="1"/>
    <col min="1811" max="1811" width="10" bestFit="1" customWidth="1"/>
    <col min="1812" max="1812" width="2.7109375" customWidth="1"/>
    <col min="1813" max="1813" width="0" hidden="1" customWidth="1"/>
    <col min="1815" max="1815" width="5" bestFit="1" customWidth="1"/>
    <col min="2049" max="2049" width="25.7109375" customWidth="1"/>
    <col min="2050" max="2050" width="2" bestFit="1" customWidth="1"/>
    <col min="2051" max="2051" width="38.7109375" bestFit="1" customWidth="1"/>
    <col min="2052" max="2052" width="8.140625" bestFit="1" customWidth="1"/>
    <col min="2053" max="2053" width="7.28515625" bestFit="1" customWidth="1"/>
    <col min="2054" max="2054" width="8.140625" bestFit="1" customWidth="1"/>
    <col min="2055" max="2055" width="10" bestFit="1" customWidth="1"/>
    <col min="2056" max="2058" width="8.140625" bestFit="1" customWidth="1"/>
    <col min="2059" max="2059" width="10" bestFit="1" customWidth="1"/>
    <col min="2060" max="2060" width="8.140625" bestFit="1" customWidth="1"/>
    <col min="2062" max="2062" width="9.85546875" bestFit="1" customWidth="1"/>
    <col min="2063" max="2063" width="10" bestFit="1" customWidth="1"/>
    <col min="2064" max="2064" width="8.140625" bestFit="1" customWidth="1"/>
    <col min="2067" max="2067" width="10" bestFit="1" customWidth="1"/>
    <col min="2068" max="2068" width="2.7109375" customWidth="1"/>
    <col min="2069" max="2069" width="0" hidden="1" customWidth="1"/>
    <col min="2071" max="2071" width="5" bestFit="1" customWidth="1"/>
    <col min="2305" max="2305" width="25.7109375" customWidth="1"/>
    <col min="2306" max="2306" width="2" bestFit="1" customWidth="1"/>
    <col min="2307" max="2307" width="38.7109375" bestFit="1" customWidth="1"/>
    <col min="2308" max="2308" width="8.140625" bestFit="1" customWidth="1"/>
    <col min="2309" max="2309" width="7.28515625" bestFit="1" customWidth="1"/>
    <col min="2310" max="2310" width="8.140625" bestFit="1" customWidth="1"/>
    <col min="2311" max="2311" width="10" bestFit="1" customWidth="1"/>
    <col min="2312" max="2314" width="8.140625" bestFit="1" customWidth="1"/>
    <col min="2315" max="2315" width="10" bestFit="1" customWidth="1"/>
    <col min="2316" max="2316" width="8.140625" bestFit="1" customWidth="1"/>
    <col min="2318" max="2318" width="9.85546875" bestFit="1" customWidth="1"/>
    <col min="2319" max="2319" width="10" bestFit="1" customWidth="1"/>
    <col min="2320" max="2320" width="8.140625" bestFit="1" customWidth="1"/>
    <col min="2323" max="2323" width="10" bestFit="1" customWidth="1"/>
    <col min="2324" max="2324" width="2.7109375" customWidth="1"/>
    <col min="2325" max="2325" width="0" hidden="1" customWidth="1"/>
    <col min="2327" max="2327" width="5" bestFit="1" customWidth="1"/>
    <col min="2561" max="2561" width="25.7109375" customWidth="1"/>
    <col min="2562" max="2562" width="2" bestFit="1" customWidth="1"/>
    <col min="2563" max="2563" width="38.7109375" bestFit="1" customWidth="1"/>
    <col min="2564" max="2564" width="8.140625" bestFit="1" customWidth="1"/>
    <col min="2565" max="2565" width="7.28515625" bestFit="1" customWidth="1"/>
    <col min="2566" max="2566" width="8.140625" bestFit="1" customWidth="1"/>
    <col min="2567" max="2567" width="10" bestFit="1" customWidth="1"/>
    <col min="2568" max="2570" width="8.140625" bestFit="1" customWidth="1"/>
    <col min="2571" max="2571" width="10" bestFit="1" customWidth="1"/>
    <col min="2572" max="2572" width="8.140625" bestFit="1" customWidth="1"/>
    <col min="2574" max="2574" width="9.85546875" bestFit="1" customWidth="1"/>
    <col min="2575" max="2575" width="10" bestFit="1" customWidth="1"/>
    <col min="2576" max="2576" width="8.140625" bestFit="1" customWidth="1"/>
    <col min="2579" max="2579" width="10" bestFit="1" customWidth="1"/>
    <col min="2580" max="2580" width="2.7109375" customWidth="1"/>
    <col min="2581" max="2581" width="0" hidden="1" customWidth="1"/>
    <col min="2583" max="2583" width="5" bestFit="1" customWidth="1"/>
    <col min="2817" max="2817" width="25.7109375" customWidth="1"/>
    <col min="2818" max="2818" width="2" bestFit="1" customWidth="1"/>
    <col min="2819" max="2819" width="38.7109375" bestFit="1" customWidth="1"/>
    <col min="2820" max="2820" width="8.140625" bestFit="1" customWidth="1"/>
    <col min="2821" max="2821" width="7.28515625" bestFit="1" customWidth="1"/>
    <col min="2822" max="2822" width="8.140625" bestFit="1" customWidth="1"/>
    <col min="2823" max="2823" width="10" bestFit="1" customWidth="1"/>
    <col min="2824" max="2826" width="8.140625" bestFit="1" customWidth="1"/>
    <col min="2827" max="2827" width="10" bestFit="1" customWidth="1"/>
    <col min="2828" max="2828" width="8.140625" bestFit="1" customWidth="1"/>
    <col min="2830" max="2830" width="9.85546875" bestFit="1" customWidth="1"/>
    <col min="2831" max="2831" width="10" bestFit="1" customWidth="1"/>
    <col min="2832" max="2832" width="8.140625" bestFit="1" customWidth="1"/>
    <col min="2835" max="2835" width="10" bestFit="1" customWidth="1"/>
    <col min="2836" max="2836" width="2.7109375" customWidth="1"/>
    <col min="2837" max="2837" width="0" hidden="1" customWidth="1"/>
    <col min="2839" max="2839" width="5" bestFit="1" customWidth="1"/>
    <col min="3073" max="3073" width="25.7109375" customWidth="1"/>
    <col min="3074" max="3074" width="2" bestFit="1" customWidth="1"/>
    <col min="3075" max="3075" width="38.7109375" bestFit="1" customWidth="1"/>
    <col min="3076" max="3076" width="8.140625" bestFit="1" customWidth="1"/>
    <col min="3077" max="3077" width="7.28515625" bestFit="1" customWidth="1"/>
    <col min="3078" max="3078" width="8.140625" bestFit="1" customWidth="1"/>
    <col min="3079" max="3079" width="10" bestFit="1" customWidth="1"/>
    <col min="3080" max="3082" width="8.140625" bestFit="1" customWidth="1"/>
    <col min="3083" max="3083" width="10" bestFit="1" customWidth="1"/>
    <col min="3084" max="3084" width="8.140625" bestFit="1" customWidth="1"/>
    <col min="3086" max="3086" width="9.85546875" bestFit="1" customWidth="1"/>
    <col min="3087" max="3087" width="10" bestFit="1" customWidth="1"/>
    <col min="3088" max="3088" width="8.140625" bestFit="1" customWidth="1"/>
    <col min="3091" max="3091" width="10" bestFit="1" customWidth="1"/>
    <col min="3092" max="3092" width="2.7109375" customWidth="1"/>
    <col min="3093" max="3093" width="0" hidden="1" customWidth="1"/>
    <col min="3095" max="3095" width="5" bestFit="1" customWidth="1"/>
    <col min="3329" max="3329" width="25.7109375" customWidth="1"/>
    <col min="3330" max="3330" width="2" bestFit="1" customWidth="1"/>
    <col min="3331" max="3331" width="38.7109375" bestFit="1" customWidth="1"/>
    <col min="3332" max="3332" width="8.140625" bestFit="1" customWidth="1"/>
    <col min="3333" max="3333" width="7.28515625" bestFit="1" customWidth="1"/>
    <col min="3334" max="3334" width="8.140625" bestFit="1" customWidth="1"/>
    <col min="3335" max="3335" width="10" bestFit="1" customWidth="1"/>
    <col min="3336" max="3338" width="8.140625" bestFit="1" customWidth="1"/>
    <col min="3339" max="3339" width="10" bestFit="1" customWidth="1"/>
    <col min="3340" max="3340" width="8.140625" bestFit="1" customWidth="1"/>
    <col min="3342" max="3342" width="9.85546875" bestFit="1" customWidth="1"/>
    <col min="3343" max="3343" width="10" bestFit="1" customWidth="1"/>
    <col min="3344" max="3344" width="8.140625" bestFit="1" customWidth="1"/>
    <col min="3347" max="3347" width="10" bestFit="1" customWidth="1"/>
    <col min="3348" max="3348" width="2.7109375" customWidth="1"/>
    <col min="3349" max="3349" width="0" hidden="1" customWidth="1"/>
    <col min="3351" max="3351" width="5" bestFit="1" customWidth="1"/>
    <col min="3585" max="3585" width="25.7109375" customWidth="1"/>
    <col min="3586" max="3586" width="2" bestFit="1" customWidth="1"/>
    <col min="3587" max="3587" width="38.7109375" bestFit="1" customWidth="1"/>
    <col min="3588" max="3588" width="8.140625" bestFit="1" customWidth="1"/>
    <col min="3589" max="3589" width="7.28515625" bestFit="1" customWidth="1"/>
    <col min="3590" max="3590" width="8.140625" bestFit="1" customWidth="1"/>
    <col min="3591" max="3591" width="10" bestFit="1" customWidth="1"/>
    <col min="3592" max="3594" width="8.140625" bestFit="1" customWidth="1"/>
    <col min="3595" max="3595" width="10" bestFit="1" customWidth="1"/>
    <col min="3596" max="3596" width="8.140625" bestFit="1" customWidth="1"/>
    <col min="3598" max="3598" width="9.85546875" bestFit="1" customWidth="1"/>
    <col min="3599" max="3599" width="10" bestFit="1" customWidth="1"/>
    <col min="3600" max="3600" width="8.140625" bestFit="1" customWidth="1"/>
    <col min="3603" max="3603" width="10" bestFit="1" customWidth="1"/>
    <col min="3604" max="3604" width="2.7109375" customWidth="1"/>
    <col min="3605" max="3605" width="0" hidden="1" customWidth="1"/>
    <col min="3607" max="3607" width="5" bestFit="1" customWidth="1"/>
    <col min="3841" max="3841" width="25.7109375" customWidth="1"/>
    <col min="3842" max="3842" width="2" bestFit="1" customWidth="1"/>
    <col min="3843" max="3843" width="38.7109375" bestFit="1" customWidth="1"/>
    <col min="3844" max="3844" width="8.140625" bestFit="1" customWidth="1"/>
    <col min="3845" max="3845" width="7.28515625" bestFit="1" customWidth="1"/>
    <col min="3846" max="3846" width="8.140625" bestFit="1" customWidth="1"/>
    <col min="3847" max="3847" width="10" bestFit="1" customWidth="1"/>
    <col min="3848" max="3850" width="8.140625" bestFit="1" customWidth="1"/>
    <col min="3851" max="3851" width="10" bestFit="1" customWidth="1"/>
    <col min="3852" max="3852" width="8.140625" bestFit="1" customWidth="1"/>
    <col min="3854" max="3854" width="9.85546875" bestFit="1" customWidth="1"/>
    <col min="3855" max="3855" width="10" bestFit="1" customWidth="1"/>
    <col min="3856" max="3856" width="8.140625" bestFit="1" customWidth="1"/>
    <col min="3859" max="3859" width="10" bestFit="1" customWidth="1"/>
    <col min="3860" max="3860" width="2.7109375" customWidth="1"/>
    <col min="3861" max="3861" width="0" hidden="1" customWidth="1"/>
    <col min="3863" max="3863" width="5" bestFit="1" customWidth="1"/>
    <col min="4097" max="4097" width="25.7109375" customWidth="1"/>
    <col min="4098" max="4098" width="2" bestFit="1" customWidth="1"/>
    <col min="4099" max="4099" width="38.7109375" bestFit="1" customWidth="1"/>
    <col min="4100" max="4100" width="8.140625" bestFit="1" customWidth="1"/>
    <col min="4101" max="4101" width="7.28515625" bestFit="1" customWidth="1"/>
    <col min="4102" max="4102" width="8.140625" bestFit="1" customWidth="1"/>
    <col min="4103" max="4103" width="10" bestFit="1" customWidth="1"/>
    <col min="4104" max="4106" width="8.140625" bestFit="1" customWidth="1"/>
    <col min="4107" max="4107" width="10" bestFit="1" customWidth="1"/>
    <col min="4108" max="4108" width="8.140625" bestFit="1" customWidth="1"/>
    <col min="4110" max="4110" width="9.85546875" bestFit="1" customWidth="1"/>
    <col min="4111" max="4111" width="10" bestFit="1" customWidth="1"/>
    <col min="4112" max="4112" width="8.140625" bestFit="1" customWidth="1"/>
    <col min="4115" max="4115" width="10" bestFit="1" customWidth="1"/>
    <col min="4116" max="4116" width="2.7109375" customWidth="1"/>
    <col min="4117" max="4117" width="0" hidden="1" customWidth="1"/>
    <col min="4119" max="4119" width="5" bestFit="1" customWidth="1"/>
    <col min="4353" max="4353" width="25.7109375" customWidth="1"/>
    <col min="4354" max="4354" width="2" bestFit="1" customWidth="1"/>
    <col min="4355" max="4355" width="38.7109375" bestFit="1" customWidth="1"/>
    <col min="4356" max="4356" width="8.140625" bestFit="1" customWidth="1"/>
    <col min="4357" max="4357" width="7.28515625" bestFit="1" customWidth="1"/>
    <col min="4358" max="4358" width="8.140625" bestFit="1" customWidth="1"/>
    <col min="4359" max="4359" width="10" bestFit="1" customWidth="1"/>
    <col min="4360" max="4362" width="8.140625" bestFit="1" customWidth="1"/>
    <col min="4363" max="4363" width="10" bestFit="1" customWidth="1"/>
    <col min="4364" max="4364" width="8.140625" bestFit="1" customWidth="1"/>
    <col min="4366" max="4366" width="9.85546875" bestFit="1" customWidth="1"/>
    <col min="4367" max="4367" width="10" bestFit="1" customWidth="1"/>
    <col min="4368" max="4368" width="8.140625" bestFit="1" customWidth="1"/>
    <col min="4371" max="4371" width="10" bestFit="1" customWidth="1"/>
    <col min="4372" max="4372" width="2.7109375" customWidth="1"/>
    <col min="4373" max="4373" width="0" hidden="1" customWidth="1"/>
    <col min="4375" max="4375" width="5" bestFit="1" customWidth="1"/>
    <col min="4609" max="4609" width="25.7109375" customWidth="1"/>
    <col min="4610" max="4610" width="2" bestFit="1" customWidth="1"/>
    <col min="4611" max="4611" width="38.7109375" bestFit="1" customWidth="1"/>
    <col min="4612" max="4612" width="8.140625" bestFit="1" customWidth="1"/>
    <col min="4613" max="4613" width="7.28515625" bestFit="1" customWidth="1"/>
    <col min="4614" max="4614" width="8.140625" bestFit="1" customWidth="1"/>
    <col min="4615" max="4615" width="10" bestFit="1" customWidth="1"/>
    <col min="4616" max="4618" width="8.140625" bestFit="1" customWidth="1"/>
    <col min="4619" max="4619" width="10" bestFit="1" customWidth="1"/>
    <col min="4620" max="4620" width="8.140625" bestFit="1" customWidth="1"/>
    <col min="4622" max="4622" width="9.85546875" bestFit="1" customWidth="1"/>
    <col min="4623" max="4623" width="10" bestFit="1" customWidth="1"/>
    <col min="4624" max="4624" width="8.140625" bestFit="1" customWidth="1"/>
    <col min="4627" max="4627" width="10" bestFit="1" customWidth="1"/>
    <col min="4628" max="4628" width="2.7109375" customWidth="1"/>
    <col min="4629" max="4629" width="0" hidden="1" customWidth="1"/>
    <col min="4631" max="4631" width="5" bestFit="1" customWidth="1"/>
    <col min="4865" max="4865" width="25.7109375" customWidth="1"/>
    <col min="4866" max="4866" width="2" bestFit="1" customWidth="1"/>
    <col min="4867" max="4867" width="38.7109375" bestFit="1" customWidth="1"/>
    <col min="4868" max="4868" width="8.140625" bestFit="1" customWidth="1"/>
    <col min="4869" max="4869" width="7.28515625" bestFit="1" customWidth="1"/>
    <col min="4870" max="4870" width="8.140625" bestFit="1" customWidth="1"/>
    <col min="4871" max="4871" width="10" bestFit="1" customWidth="1"/>
    <col min="4872" max="4874" width="8.140625" bestFit="1" customWidth="1"/>
    <col min="4875" max="4875" width="10" bestFit="1" customWidth="1"/>
    <col min="4876" max="4876" width="8.140625" bestFit="1" customWidth="1"/>
    <col min="4878" max="4878" width="9.85546875" bestFit="1" customWidth="1"/>
    <col min="4879" max="4879" width="10" bestFit="1" customWidth="1"/>
    <col min="4880" max="4880" width="8.140625" bestFit="1" customWidth="1"/>
    <col min="4883" max="4883" width="10" bestFit="1" customWidth="1"/>
    <col min="4884" max="4884" width="2.7109375" customWidth="1"/>
    <col min="4885" max="4885" width="0" hidden="1" customWidth="1"/>
    <col min="4887" max="4887" width="5" bestFit="1" customWidth="1"/>
    <col min="5121" max="5121" width="25.7109375" customWidth="1"/>
    <col min="5122" max="5122" width="2" bestFit="1" customWidth="1"/>
    <col min="5123" max="5123" width="38.7109375" bestFit="1" customWidth="1"/>
    <col min="5124" max="5124" width="8.140625" bestFit="1" customWidth="1"/>
    <col min="5125" max="5125" width="7.28515625" bestFit="1" customWidth="1"/>
    <col min="5126" max="5126" width="8.140625" bestFit="1" customWidth="1"/>
    <col min="5127" max="5127" width="10" bestFit="1" customWidth="1"/>
    <col min="5128" max="5130" width="8.140625" bestFit="1" customWidth="1"/>
    <col min="5131" max="5131" width="10" bestFit="1" customWidth="1"/>
    <col min="5132" max="5132" width="8.140625" bestFit="1" customWidth="1"/>
    <col min="5134" max="5134" width="9.85546875" bestFit="1" customWidth="1"/>
    <col min="5135" max="5135" width="10" bestFit="1" customWidth="1"/>
    <col min="5136" max="5136" width="8.140625" bestFit="1" customWidth="1"/>
    <col min="5139" max="5139" width="10" bestFit="1" customWidth="1"/>
    <col min="5140" max="5140" width="2.7109375" customWidth="1"/>
    <col min="5141" max="5141" width="0" hidden="1" customWidth="1"/>
    <col min="5143" max="5143" width="5" bestFit="1" customWidth="1"/>
    <col min="5377" max="5377" width="25.7109375" customWidth="1"/>
    <col min="5378" max="5378" width="2" bestFit="1" customWidth="1"/>
    <col min="5379" max="5379" width="38.7109375" bestFit="1" customWidth="1"/>
    <col min="5380" max="5380" width="8.140625" bestFit="1" customWidth="1"/>
    <col min="5381" max="5381" width="7.28515625" bestFit="1" customWidth="1"/>
    <col min="5382" max="5382" width="8.140625" bestFit="1" customWidth="1"/>
    <col min="5383" max="5383" width="10" bestFit="1" customWidth="1"/>
    <col min="5384" max="5386" width="8.140625" bestFit="1" customWidth="1"/>
    <col min="5387" max="5387" width="10" bestFit="1" customWidth="1"/>
    <col min="5388" max="5388" width="8.140625" bestFit="1" customWidth="1"/>
    <col min="5390" max="5390" width="9.85546875" bestFit="1" customWidth="1"/>
    <col min="5391" max="5391" width="10" bestFit="1" customWidth="1"/>
    <col min="5392" max="5392" width="8.140625" bestFit="1" customWidth="1"/>
    <col min="5395" max="5395" width="10" bestFit="1" customWidth="1"/>
    <col min="5396" max="5396" width="2.7109375" customWidth="1"/>
    <col min="5397" max="5397" width="0" hidden="1" customWidth="1"/>
    <col min="5399" max="5399" width="5" bestFit="1" customWidth="1"/>
    <col min="5633" max="5633" width="25.7109375" customWidth="1"/>
    <col min="5634" max="5634" width="2" bestFit="1" customWidth="1"/>
    <col min="5635" max="5635" width="38.7109375" bestFit="1" customWidth="1"/>
    <col min="5636" max="5636" width="8.140625" bestFit="1" customWidth="1"/>
    <col min="5637" max="5637" width="7.28515625" bestFit="1" customWidth="1"/>
    <col min="5638" max="5638" width="8.140625" bestFit="1" customWidth="1"/>
    <col min="5639" max="5639" width="10" bestFit="1" customWidth="1"/>
    <col min="5640" max="5642" width="8.140625" bestFit="1" customWidth="1"/>
    <col min="5643" max="5643" width="10" bestFit="1" customWidth="1"/>
    <col min="5644" max="5644" width="8.140625" bestFit="1" customWidth="1"/>
    <col min="5646" max="5646" width="9.85546875" bestFit="1" customWidth="1"/>
    <col min="5647" max="5647" width="10" bestFit="1" customWidth="1"/>
    <col min="5648" max="5648" width="8.140625" bestFit="1" customWidth="1"/>
    <col min="5651" max="5651" width="10" bestFit="1" customWidth="1"/>
    <col min="5652" max="5652" width="2.7109375" customWidth="1"/>
    <col min="5653" max="5653" width="0" hidden="1" customWidth="1"/>
    <col min="5655" max="5655" width="5" bestFit="1" customWidth="1"/>
    <col min="5889" max="5889" width="25.7109375" customWidth="1"/>
    <col min="5890" max="5890" width="2" bestFit="1" customWidth="1"/>
    <col min="5891" max="5891" width="38.7109375" bestFit="1" customWidth="1"/>
    <col min="5892" max="5892" width="8.140625" bestFit="1" customWidth="1"/>
    <col min="5893" max="5893" width="7.28515625" bestFit="1" customWidth="1"/>
    <col min="5894" max="5894" width="8.140625" bestFit="1" customWidth="1"/>
    <col min="5895" max="5895" width="10" bestFit="1" customWidth="1"/>
    <col min="5896" max="5898" width="8.140625" bestFit="1" customWidth="1"/>
    <col min="5899" max="5899" width="10" bestFit="1" customWidth="1"/>
    <col min="5900" max="5900" width="8.140625" bestFit="1" customWidth="1"/>
    <col min="5902" max="5902" width="9.85546875" bestFit="1" customWidth="1"/>
    <col min="5903" max="5903" width="10" bestFit="1" customWidth="1"/>
    <col min="5904" max="5904" width="8.140625" bestFit="1" customWidth="1"/>
    <col min="5907" max="5907" width="10" bestFit="1" customWidth="1"/>
    <col min="5908" max="5908" width="2.7109375" customWidth="1"/>
    <col min="5909" max="5909" width="0" hidden="1" customWidth="1"/>
    <col min="5911" max="5911" width="5" bestFit="1" customWidth="1"/>
    <col min="6145" max="6145" width="25.7109375" customWidth="1"/>
    <col min="6146" max="6146" width="2" bestFit="1" customWidth="1"/>
    <col min="6147" max="6147" width="38.7109375" bestFit="1" customWidth="1"/>
    <col min="6148" max="6148" width="8.140625" bestFit="1" customWidth="1"/>
    <col min="6149" max="6149" width="7.28515625" bestFit="1" customWidth="1"/>
    <col min="6150" max="6150" width="8.140625" bestFit="1" customWidth="1"/>
    <col min="6151" max="6151" width="10" bestFit="1" customWidth="1"/>
    <col min="6152" max="6154" width="8.140625" bestFit="1" customWidth="1"/>
    <col min="6155" max="6155" width="10" bestFit="1" customWidth="1"/>
    <col min="6156" max="6156" width="8.140625" bestFit="1" customWidth="1"/>
    <col min="6158" max="6158" width="9.85546875" bestFit="1" customWidth="1"/>
    <col min="6159" max="6159" width="10" bestFit="1" customWidth="1"/>
    <col min="6160" max="6160" width="8.140625" bestFit="1" customWidth="1"/>
    <col min="6163" max="6163" width="10" bestFit="1" customWidth="1"/>
    <col min="6164" max="6164" width="2.7109375" customWidth="1"/>
    <col min="6165" max="6165" width="0" hidden="1" customWidth="1"/>
    <col min="6167" max="6167" width="5" bestFit="1" customWidth="1"/>
    <col min="6401" max="6401" width="25.7109375" customWidth="1"/>
    <col min="6402" max="6402" width="2" bestFit="1" customWidth="1"/>
    <col min="6403" max="6403" width="38.7109375" bestFit="1" customWidth="1"/>
    <col min="6404" max="6404" width="8.140625" bestFit="1" customWidth="1"/>
    <col min="6405" max="6405" width="7.28515625" bestFit="1" customWidth="1"/>
    <col min="6406" max="6406" width="8.140625" bestFit="1" customWidth="1"/>
    <col min="6407" max="6407" width="10" bestFit="1" customWidth="1"/>
    <col min="6408" max="6410" width="8.140625" bestFit="1" customWidth="1"/>
    <col min="6411" max="6411" width="10" bestFit="1" customWidth="1"/>
    <col min="6412" max="6412" width="8.140625" bestFit="1" customWidth="1"/>
    <col min="6414" max="6414" width="9.85546875" bestFit="1" customWidth="1"/>
    <col min="6415" max="6415" width="10" bestFit="1" customWidth="1"/>
    <col min="6416" max="6416" width="8.140625" bestFit="1" customWidth="1"/>
    <col min="6419" max="6419" width="10" bestFit="1" customWidth="1"/>
    <col min="6420" max="6420" width="2.7109375" customWidth="1"/>
    <col min="6421" max="6421" width="0" hidden="1" customWidth="1"/>
    <col min="6423" max="6423" width="5" bestFit="1" customWidth="1"/>
    <col min="6657" max="6657" width="25.7109375" customWidth="1"/>
    <col min="6658" max="6658" width="2" bestFit="1" customWidth="1"/>
    <col min="6659" max="6659" width="38.7109375" bestFit="1" customWidth="1"/>
    <col min="6660" max="6660" width="8.140625" bestFit="1" customWidth="1"/>
    <col min="6661" max="6661" width="7.28515625" bestFit="1" customWidth="1"/>
    <col min="6662" max="6662" width="8.140625" bestFit="1" customWidth="1"/>
    <col min="6663" max="6663" width="10" bestFit="1" customWidth="1"/>
    <col min="6664" max="6666" width="8.140625" bestFit="1" customWidth="1"/>
    <col min="6667" max="6667" width="10" bestFit="1" customWidth="1"/>
    <col min="6668" max="6668" width="8.140625" bestFit="1" customWidth="1"/>
    <col min="6670" max="6670" width="9.85546875" bestFit="1" customWidth="1"/>
    <col min="6671" max="6671" width="10" bestFit="1" customWidth="1"/>
    <col min="6672" max="6672" width="8.140625" bestFit="1" customWidth="1"/>
    <col min="6675" max="6675" width="10" bestFit="1" customWidth="1"/>
    <col min="6676" max="6676" width="2.7109375" customWidth="1"/>
    <col min="6677" max="6677" width="0" hidden="1" customWidth="1"/>
    <col min="6679" max="6679" width="5" bestFit="1" customWidth="1"/>
    <col min="6913" max="6913" width="25.7109375" customWidth="1"/>
    <col min="6914" max="6914" width="2" bestFit="1" customWidth="1"/>
    <col min="6915" max="6915" width="38.7109375" bestFit="1" customWidth="1"/>
    <col min="6916" max="6916" width="8.140625" bestFit="1" customWidth="1"/>
    <col min="6917" max="6917" width="7.28515625" bestFit="1" customWidth="1"/>
    <col min="6918" max="6918" width="8.140625" bestFit="1" customWidth="1"/>
    <col min="6919" max="6919" width="10" bestFit="1" customWidth="1"/>
    <col min="6920" max="6922" width="8.140625" bestFit="1" customWidth="1"/>
    <col min="6923" max="6923" width="10" bestFit="1" customWidth="1"/>
    <col min="6924" max="6924" width="8.140625" bestFit="1" customWidth="1"/>
    <col min="6926" max="6926" width="9.85546875" bestFit="1" customWidth="1"/>
    <col min="6927" max="6927" width="10" bestFit="1" customWidth="1"/>
    <col min="6928" max="6928" width="8.140625" bestFit="1" customWidth="1"/>
    <col min="6931" max="6931" width="10" bestFit="1" customWidth="1"/>
    <col min="6932" max="6932" width="2.7109375" customWidth="1"/>
    <col min="6933" max="6933" width="0" hidden="1" customWidth="1"/>
    <col min="6935" max="6935" width="5" bestFit="1" customWidth="1"/>
    <col min="7169" max="7169" width="25.7109375" customWidth="1"/>
    <col min="7170" max="7170" width="2" bestFit="1" customWidth="1"/>
    <col min="7171" max="7171" width="38.7109375" bestFit="1" customWidth="1"/>
    <col min="7172" max="7172" width="8.140625" bestFit="1" customWidth="1"/>
    <col min="7173" max="7173" width="7.28515625" bestFit="1" customWidth="1"/>
    <col min="7174" max="7174" width="8.140625" bestFit="1" customWidth="1"/>
    <col min="7175" max="7175" width="10" bestFit="1" customWidth="1"/>
    <col min="7176" max="7178" width="8.140625" bestFit="1" customWidth="1"/>
    <col min="7179" max="7179" width="10" bestFit="1" customWidth="1"/>
    <col min="7180" max="7180" width="8.140625" bestFit="1" customWidth="1"/>
    <col min="7182" max="7182" width="9.85546875" bestFit="1" customWidth="1"/>
    <col min="7183" max="7183" width="10" bestFit="1" customWidth="1"/>
    <col min="7184" max="7184" width="8.140625" bestFit="1" customWidth="1"/>
    <col min="7187" max="7187" width="10" bestFit="1" customWidth="1"/>
    <col min="7188" max="7188" width="2.7109375" customWidth="1"/>
    <col min="7189" max="7189" width="0" hidden="1" customWidth="1"/>
    <col min="7191" max="7191" width="5" bestFit="1" customWidth="1"/>
    <col min="7425" max="7425" width="25.7109375" customWidth="1"/>
    <col min="7426" max="7426" width="2" bestFit="1" customWidth="1"/>
    <col min="7427" max="7427" width="38.7109375" bestFit="1" customWidth="1"/>
    <col min="7428" max="7428" width="8.140625" bestFit="1" customWidth="1"/>
    <col min="7429" max="7429" width="7.28515625" bestFit="1" customWidth="1"/>
    <col min="7430" max="7430" width="8.140625" bestFit="1" customWidth="1"/>
    <col min="7431" max="7431" width="10" bestFit="1" customWidth="1"/>
    <col min="7432" max="7434" width="8.140625" bestFit="1" customWidth="1"/>
    <col min="7435" max="7435" width="10" bestFit="1" customWidth="1"/>
    <col min="7436" max="7436" width="8.140625" bestFit="1" customWidth="1"/>
    <col min="7438" max="7438" width="9.85546875" bestFit="1" customWidth="1"/>
    <col min="7439" max="7439" width="10" bestFit="1" customWidth="1"/>
    <col min="7440" max="7440" width="8.140625" bestFit="1" customWidth="1"/>
    <col min="7443" max="7443" width="10" bestFit="1" customWidth="1"/>
    <col min="7444" max="7444" width="2.7109375" customWidth="1"/>
    <col min="7445" max="7445" width="0" hidden="1" customWidth="1"/>
    <col min="7447" max="7447" width="5" bestFit="1" customWidth="1"/>
    <col min="7681" max="7681" width="25.7109375" customWidth="1"/>
    <col min="7682" max="7682" width="2" bestFit="1" customWidth="1"/>
    <col min="7683" max="7683" width="38.7109375" bestFit="1" customWidth="1"/>
    <col min="7684" max="7684" width="8.140625" bestFit="1" customWidth="1"/>
    <col min="7685" max="7685" width="7.28515625" bestFit="1" customWidth="1"/>
    <col min="7686" max="7686" width="8.140625" bestFit="1" customWidth="1"/>
    <col min="7687" max="7687" width="10" bestFit="1" customWidth="1"/>
    <col min="7688" max="7690" width="8.140625" bestFit="1" customWidth="1"/>
    <col min="7691" max="7691" width="10" bestFit="1" customWidth="1"/>
    <col min="7692" max="7692" width="8.140625" bestFit="1" customWidth="1"/>
    <col min="7694" max="7694" width="9.85546875" bestFit="1" customWidth="1"/>
    <col min="7695" max="7695" width="10" bestFit="1" customWidth="1"/>
    <col min="7696" max="7696" width="8.140625" bestFit="1" customWidth="1"/>
    <col min="7699" max="7699" width="10" bestFit="1" customWidth="1"/>
    <col min="7700" max="7700" width="2.7109375" customWidth="1"/>
    <col min="7701" max="7701" width="0" hidden="1" customWidth="1"/>
    <col min="7703" max="7703" width="5" bestFit="1" customWidth="1"/>
    <col min="7937" max="7937" width="25.7109375" customWidth="1"/>
    <col min="7938" max="7938" width="2" bestFit="1" customWidth="1"/>
    <col min="7939" max="7939" width="38.7109375" bestFit="1" customWidth="1"/>
    <col min="7940" max="7940" width="8.140625" bestFit="1" customWidth="1"/>
    <col min="7941" max="7941" width="7.28515625" bestFit="1" customWidth="1"/>
    <col min="7942" max="7942" width="8.140625" bestFit="1" customWidth="1"/>
    <col min="7943" max="7943" width="10" bestFit="1" customWidth="1"/>
    <col min="7944" max="7946" width="8.140625" bestFit="1" customWidth="1"/>
    <col min="7947" max="7947" width="10" bestFit="1" customWidth="1"/>
    <col min="7948" max="7948" width="8.140625" bestFit="1" customWidth="1"/>
    <col min="7950" max="7950" width="9.85546875" bestFit="1" customWidth="1"/>
    <col min="7951" max="7951" width="10" bestFit="1" customWidth="1"/>
    <col min="7952" max="7952" width="8.140625" bestFit="1" customWidth="1"/>
    <col min="7955" max="7955" width="10" bestFit="1" customWidth="1"/>
    <col min="7956" max="7956" width="2.7109375" customWidth="1"/>
    <col min="7957" max="7957" width="0" hidden="1" customWidth="1"/>
    <col min="7959" max="7959" width="5" bestFit="1" customWidth="1"/>
    <col min="8193" max="8193" width="25.7109375" customWidth="1"/>
    <col min="8194" max="8194" width="2" bestFit="1" customWidth="1"/>
    <col min="8195" max="8195" width="38.7109375" bestFit="1" customWidth="1"/>
    <col min="8196" max="8196" width="8.140625" bestFit="1" customWidth="1"/>
    <col min="8197" max="8197" width="7.28515625" bestFit="1" customWidth="1"/>
    <col min="8198" max="8198" width="8.140625" bestFit="1" customWidth="1"/>
    <col min="8199" max="8199" width="10" bestFit="1" customWidth="1"/>
    <col min="8200" max="8202" width="8.140625" bestFit="1" customWidth="1"/>
    <col min="8203" max="8203" width="10" bestFit="1" customWidth="1"/>
    <col min="8204" max="8204" width="8.140625" bestFit="1" customWidth="1"/>
    <col min="8206" max="8206" width="9.85546875" bestFit="1" customWidth="1"/>
    <col min="8207" max="8207" width="10" bestFit="1" customWidth="1"/>
    <col min="8208" max="8208" width="8.140625" bestFit="1" customWidth="1"/>
    <col min="8211" max="8211" width="10" bestFit="1" customWidth="1"/>
    <col min="8212" max="8212" width="2.7109375" customWidth="1"/>
    <col min="8213" max="8213" width="0" hidden="1" customWidth="1"/>
    <col min="8215" max="8215" width="5" bestFit="1" customWidth="1"/>
    <col min="8449" max="8449" width="25.7109375" customWidth="1"/>
    <col min="8450" max="8450" width="2" bestFit="1" customWidth="1"/>
    <col min="8451" max="8451" width="38.7109375" bestFit="1" customWidth="1"/>
    <col min="8452" max="8452" width="8.140625" bestFit="1" customWidth="1"/>
    <col min="8453" max="8453" width="7.28515625" bestFit="1" customWidth="1"/>
    <col min="8454" max="8454" width="8.140625" bestFit="1" customWidth="1"/>
    <col min="8455" max="8455" width="10" bestFit="1" customWidth="1"/>
    <col min="8456" max="8458" width="8.140625" bestFit="1" customWidth="1"/>
    <col min="8459" max="8459" width="10" bestFit="1" customWidth="1"/>
    <col min="8460" max="8460" width="8.140625" bestFit="1" customWidth="1"/>
    <col min="8462" max="8462" width="9.85546875" bestFit="1" customWidth="1"/>
    <col min="8463" max="8463" width="10" bestFit="1" customWidth="1"/>
    <col min="8464" max="8464" width="8.140625" bestFit="1" customWidth="1"/>
    <col min="8467" max="8467" width="10" bestFit="1" customWidth="1"/>
    <col min="8468" max="8468" width="2.7109375" customWidth="1"/>
    <col min="8469" max="8469" width="0" hidden="1" customWidth="1"/>
    <col min="8471" max="8471" width="5" bestFit="1" customWidth="1"/>
    <col min="8705" max="8705" width="25.7109375" customWidth="1"/>
    <col min="8706" max="8706" width="2" bestFit="1" customWidth="1"/>
    <col min="8707" max="8707" width="38.7109375" bestFit="1" customWidth="1"/>
    <col min="8708" max="8708" width="8.140625" bestFit="1" customWidth="1"/>
    <col min="8709" max="8709" width="7.28515625" bestFit="1" customWidth="1"/>
    <col min="8710" max="8710" width="8.140625" bestFit="1" customWidth="1"/>
    <col min="8711" max="8711" width="10" bestFit="1" customWidth="1"/>
    <col min="8712" max="8714" width="8.140625" bestFit="1" customWidth="1"/>
    <col min="8715" max="8715" width="10" bestFit="1" customWidth="1"/>
    <col min="8716" max="8716" width="8.140625" bestFit="1" customWidth="1"/>
    <col min="8718" max="8718" width="9.85546875" bestFit="1" customWidth="1"/>
    <col min="8719" max="8719" width="10" bestFit="1" customWidth="1"/>
    <col min="8720" max="8720" width="8.140625" bestFit="1" customWidth="1"/>
    <col min="8723" max="8723" width="10" bestFit="1" customWidth="1"/>
    <col min="8724" max="8724" width="2.7109375" customWidth="1"/>
    <col min="8725" max="8725" width="0" hidden="1" customWidth="1"/>
    <col min="8727" max="8727" width="5" bestFit="1" customWidth="1"/>
    <col min="8961" max="8961" width="25.7109375" customWidth="1"/>
    <col min="8962" max="8962" width="2" bestFit="1" customWidth="1"/>
    <col min="8963" max="8963" width="38.7109375" bestFit="1" customWidth="1"/>
    <col min="8964" max="8964" width="8.140625" bestFit="1" customWidth="1"/>
    <col min="8965" max="8965" width="7.28515625" bestFit="1" customWidth="1"/>
    <col min="8966" max="8966" width="8.140625" bestFit="1" customWidth="1"/>
    <col min="8967" max="8967" width="10" bestFit="1" customWidth="1"/>
    <col min="8968" max="8970" width="8.140625" bestFit="1" customWidth="1"/>
    <col min="8971" max="8971" width="10" bestFit="1" customWidth="1"/>
    <col min="8972" max="8972" width="8.140625" bestFit="1" customWidth="1"/>
    <col min="8974" max="8974" width="9.85546875" bestFit="1" customWidth="1"/>
    <col min="8975" max="8975" width="10" bestFit="1" customWidth="1"/>
    <col min="8976" max="8976" width="8.140625" bestFit="1" customWidth="1"/>
    <col min="8979" max="8979" width="10" bestFit="1" customWidth="1"/>
    <col min="8980" max="8980" width="2.7109375" customWidth="1"/>
    <col min="8981" max="8981" width="0" hidden="1" customWidth="1"/>
    <col min="8983" max="8983" width="5" bestFit="1" customWidth="1"/>
    <col min="9217" max="9217" width="25.7109375" customWidth="1"/>
    <col min="9218" max="9218" width="2" bestFit="1" customWidth="1"/>
    <col min="9219" max="9219" width="38.7109375" bestFit="1" customWidth="1"/>
    <col min="9220" max="9220" width="8.140625" bestFit="1" customWidth="1"/>
    <col min="9221" max="9221" width="7.28515625" bestFit="1" customWidth="1"/>
    <col min="9222" max="9222" width="8.140625" bestFit="1" customWidth="1"/>
    <col min="9223" max="9223" width="10" bestFit="1" customWidth="1"/>
    <col min="9224" max="9226" width="8.140625" bestFit="1" customWidth="1"/>
    <col min="9227" max="9227" width="10" bestFit="1" customWidth="1"/>
    <col min="9228" max="9228" width="8.140625" bestFit="1" customWidth="1"/>
    <col min="9230" max="9230" width="9.85546875" bestFit="1" customWidth="1"/>
    <col min="9231" max="9231" width="10" bestFit="1" customWidth="1"/>
    <col min="9232" max="9232" width="8.140625" bestFit="1" customWidth="1"/>
    <col min="9235" max="9235" width="10" bestFit="1" customWidth="1"/>
    <col min="9236" max="9236" width="2.7109375" customWidth="1"/>
    <col min="9237" max="9237" width="0" hidden="1" customWidth="1"/>
    <col min="9239" max="9239" width="5" bestFit="1" customWidth="1"/>
    <col min="9473" max="9473" width="25.7109375" customWidth="1"/>
    <col min="9474" max="9474" width="2" bestFit="1" customWidth="1"/>
    <col min="9475" max="9475" width="38.7109375" bestFit="1" customWidth="1"/>
    <col min="9476" max="9476" width="8.140625" bestFit="1" customWidth="1"/>
    <col min="9477" max="9477" width="7.28515625" bestFit="1" customWidth="1"/>
    <col min="9478" max="9478" width="8.140625" bestFit="1" customWidth="1"/>
    <col min="9479" max="9479" width="10" bestFit="1" customWidth="1"/>
    <col min="9480" max="9482" width="8.140625" bestFit="1" customWidth="1"/>
    <col min="9483" max="9483" width="10" bestFit="1" customWidth="1"/>
    <col min="9484" max="9484" width="8.140625" bestFit="1" customWidth="1"/>
    <col min="9486" max="9486" width="9.85546875" bestFit="1" customWidth="1"/>
    <col min="9487" max="9487" width="10" bestFit="1" customWidth="1"/>
    <col min="9488" max="9488" width="8.140625" bestFit="1" customWidth="1"/>
    <col min="9491" max="9491" width="10" bestFit="1" customWidth="1"/>
    <col min="9492" max="9492" width="2.7109375" customWidth="1"/>
    <col min="9493" max="9493" width="0" hidden="1" customWidth="1"/>
    <col min="9495" max="9495" width="5" bestFit="1" customWidth="1"/>
    <col min="9729" max="9729" width="25.7109375" customWidth="1"/>
    <col min="9730" max="9730" width="2" bestFit="1" customWidth="1"/>
    <col min="9731" max="9731" width="38.7109375" bestFit="1" customWidth="1"/>
    <col min="9732" max="9732" width="8.140625" bestFit="1" customWidth="1"/>
    <col min="9733" max="9733" width="7.28515625" bestFit="1" customWidth="1"/>
    <col min="9734" max="9734" width="8.140625" bestFit="1" customWidth="1"/>
    <col min="9735" max="9735" width="10" bestFit="1" customWidth="1"/>
    <col min="9736" max="9738" width="8.140625" bestFit="1" customWidth="1"/>
    <col min="9739" max="9739" width="10" bestFit="1" customWidth="1"/>
    <col min="9740" max="9740" width="8.140625" bestFit="1" customWidth="1"/>
    <col min="9742" max="9742" width="9.85546875" bestFit="1" customWidth="1"/>
    <col min="9743" max="9743" width="10" bestFit="1" customWidth="1"/>
    <col min="9744" max="9744" width="8.140625" bestFit="1" customWidth="1"/>
    <col min="9747" max="9747" width="10" bestFit="1" customWidth="1"/>
    <col min="9748" max="9748" width="2.7109375" customWidth="1"/>
    <col min="9749" max="9749" width="0" hidden="1" customWidth="1"/>
    <col min="9751" max="9751" width="5" bestFit="1" customWidth="1"/>
    <col min="9985" max="9985" width="25.7109375" customWidth="1"/>
    <col min="9986" max="9986" width="2" bestFit="1" customWidth="1"/>
    <col min="9987" max="9987" width="38.7109375" bestFit="1" customWidth="1"/>
    <col min="9988" max="9988" width="8.140625" bestFit="1" customWidth="1"/>
    <col min="9989" max="9989" width="7.28515625" bestFit="1" customWidth="1"/>
    <col min="9990" max="9990" width="8.140625" bestFit="1" customWidth="1"/>
    <col min="9991" max="9991" width="10" bestFit="1" customWidth="1"/>
    <col min="9992" max="9994" width="8.140625" bestFit="1" customWidth="1"/>
    <col min="9995" max="9995" width="10" bestFit="1" customWidth="1"/>
    <col min="9996" max="9996" width="8.140625" bestFit="1" customWidth="1"/>
    <col min="9998" max="9998" width="9.85546875" bestFit="1" customWidth="1"/>
    <col min="9999" max="9999" width="10" bestFit="1" customWidth="1"/>
    <col min="10000" max="10000" width="8.140625" bestFit="1" customWidth="1"/>
    <col min="10003" max="10003" width="10" bestFit="1" customWidth="1"/>
    <col min="10004" max="10004" width="2.7109375" customWidth="1"/>
    <col min="10005" max="10005" width="0" hidden="1" customWidth="1"/>
    <col min="10007" max="10007" width="5" bestFit="1" customWidth="1"/>
    <col min="10241" max="10241" width="25.7109375" customWidth="1"/>
    <col min="10242" max="10242" width="2" bestFit="1" customWidth="1"/>
    <col min="10243" max="10243" width="38.7109375" bestFit="1" customWidth="1"/>
    <col min="10244" max="10244" width="8.140625" bestFit="1" customWidth="1"/>
    <col min="10245" max="10245" width="7.28515625" bestFit="1" customWidth="1"/>
    <col min="10246" max="10246" width="8.140625" bestFit="1" customWidth="1"/>
    <col min="10247" max="10247" width="10" bestFit="1" customWidth="1"/>
    <col min="10248" max="10250" width="8.140625" bestFit="1" customWidth="1"/>
    <col min="10251" max="10251" width="10" bestFit="1" customWidth="1"/>
    <col min="10252" max="10252" width="8.140625" bestFit="1" customWidth="1"/>
    <col min="10254" max="10254" width="9.85546875" bestFit="1" customWidth="1"/>
    <col min="10255" max="10255" width="10" bestFit="1" customWidth="1"/>
    <col min="10256" max="10256" width="8.140625" bestFit="1" customWidth="1"/>
    <col min="10259" max="10259" width="10" bestFit="1" customWidth="1"/>
    <col min="10260" max="10260" width="2.7109375" customWidth="1"/>
    <col min="10261" max="10261" width="0" hidden="1" customWidth="1"/>
    <col min="10263" max="10263" width="5" bestFit="1" customWidth="1"/>
    <col min="10497" max="10497" width="25.7109375" customWidth="1"/>
    <col min="10498" max="10498" width="2" bestFit="1" customWidth="1"/>
    <col min="10499" max="10499" width="38.7109375" bestFit="1" customWidth="1"/>
    <col min="10500" max="10500" width="8.140625" bestFit="1" customWidth="1"/>
    <col min="10501" max="10501" width="7.28515625" bestFit="1" customWidth="1"/>
    <col min="10502" max="10502" width="8.140625" bestFit="1" customWidth="1"/>
    <col min="10503" max="10503" width="10" bestFit="1" customWidth="1"/>
    <col min="10504" max="10506" width="8.140625" bestFit="1" customWidth="1"/>
    <col min="10507" max="10507" width="10" bestFit="1" customWidth="1"/>
    <col min="10508" max="10508" width="8.140625" bestFit="1" customWidth="1"/>
    <col min="10510" max="10510" width="9.85546875" bestFit="1" customWidth="1"/>
    <col min="10511" max="10511" width="10" bestFit="1" customWidth="1"/>
    <col min="10512" max="10512" width="8.140625" bestFit="1" customWidth="1"/>
    <col min="10515" max="10515" width="10" bestFit="1" customWidth="1"/>
    <col min="10516" max="10516" width="2.7109375" customWidth="1"/>
    <col min="10517" max="10517" width="0" hidden="1" customWidth="1"/>
    <col min="10519" max="10519" width="5" bestFit="1" customWidth="1"/>
    <col min="10753" max="10753" width="25.7109375" customWidth="1"/>
    <col min="10754" max="10754" width="2" bestFit="1" customWidth="1"/>
    <col min="10755" max="10755" width="38.7109375" bestFit="1" customWidth="1"/>
    <col min="10756" max="10756" width="8.140625" bestFit="1" customWidth="1"/>
    <col min="10757" max="10757" width="7.28515625" bestFit="1" customWidth="1"/>
    <col min="10758" max="10758" width="8.140625" bestFit="1" customWidth="1"/>
    <col min="10759" max="10759" width="10" bestFit="1" customWidth="1"/>
    <col min="10760" max="10762" width="8.140625" bestFit="1" customWidth="1"/>
    <col min="10763" max="10763" width="10" bestFit="1" customWidth="1"/>
    <col min="10764" max="10764" width="8.140625" bestFit="1" customWidth="1"/>
    <col min="10766" max="10766" width="9.85546875" bestFit="1" customWidth="1"/>
    <col min="10767" max="10767" width="10" bestFit="1" customWidth="1"/>
    <col min="10768" max="10768" width="8.140625" bestFit="1" customWidth="1"/>
    <col min="10771" max="10771" width="10" bestFit="1" customWidth="1"/>
    <col min="10772" max="10772" width="2.7109375" customWidth="1"/>
    <col min="10773" max="10773" width="0" hidden="1" customWidth="1"/>
    <col min="10775" max="10775" width="5" bestFit="1" customWidth="1"/>
    <col min="11009" max="11009" width="25.7109375" customWidth="1"/>
    <col min="11010" max="11010" width="2" bestFit="1" customWidth="1"/>
    <col min="11011" max="11011" width="38.7109375" bestFit="1" customWidth="1"/>
    <col min="11012" max="11012" width="8.140625" bestFit="1" customWidth="1"/>
    <col min="11013" max="11013" width="7.28515625" bestFit="1" customWidth="1"/>
    <col min="11014" max="11014" width="8.140625" bestFit="1" customWidth="1"/>
    <col min="11015" max="11015" width="10" bestFit="1" customWidth="1"/>
    <col min="11016" max="11018" width="8.140625" bestFit="1" customWidth="1"/>
    <col min="11019" max="11019" width="10" bestFit="1" customWidth="1"/>
    <col min="11020" max="11020" width="8.140625" bestFit="1" customWidth="1"/>
    <col min="11022" max="11022" width="9.85546875" bestFit="1" customWidth="1"/>
    <col min="11023" max="11023" width="10" bestFit="1" customWidth="1"/>
    <col min="11024" max="11024" width="8.140625" bestFit="1" customWidth="1"/>
    <col min="11027" max="11027" width="10" bestFit="1" customWidth="1"/>
    <col min="11028" max="11028" width="2.7109375" customWidth="1"/>
    <col min="11029" max="11029" width="0" hidden="1" customWidth="1"/>
    <col min="11031" max="11031" width="5" bestFit="1" customWidth="1"/>
    <col min="11265" max="11265" width="25.7109375" customWidth="1"/>
    <col min="11266" max="11266" width="2" bestFit="1" customWidth="1"/>
    <col min="11267" max="11267" width="38.7109375" bestFit="1" customWidth="1"/>
    <col min="11268" max="11268" width="8.140625" bestFit="1" customWidth="1"/>
    <col min="11269" max="11269" width="7.28515625" bestFit="1" customWidth="1"/>
    <col min="11270" max="11270" width="8.140625" bestFit="1" customWidth="1"/>
    <col min="11271" max="11271" width="10" bestFit="1" customWidth="1"/>
    <col min="11272" max="11274" width="8.140625" bestFit="1" customWidth="1"/>
    <col min="11275" max="11275" width="10" bestFit="1" customWidth="1"/>
    <col min="11276" max="11276" width="8.140625" bestFit="1" customWidth="1"/>
    <col min="11278" max="11278" width="9.85546875" bestFit="1" customWidth="1"/>
    <col min="11279" max="11279" width="10" bestFit="1" customWidth="1"/>
    <col min="11280" max="11280" width="8.140625" bestFit="1" customWidth="1"/>
    <col min="11283" max="11283" width="10" bestFit="1" customWidth="1"/>
    <col min="11284" max="11284" width="2.7109375" customWidth="1"/>
    <col min="11285" max="11285" width="0" hidden="1" customWidth="1"/>
    <col min="11287" max="11287" width="5" bestFit="1" customWidth="1"/>
    <col min="11521" max="11521" width="25.7109375" customWidth="1"/>
    <col min="11522" max="11522" width="2" bestFit="1" customWidth="1"/>
    <col min="11523" max="11523" width="38.7109375" bestFit="1" customWidth="1"/>
    <col min="11524" max="11524" width="8.140625" bestFit="1" customWidth="1"/>
    <col min="11525" max="11525" width="7.28515625" bestFit="1" customWidth="1"/>
    <col min="11526" max="11526" width="8.140625" bestFit="1" customWidth="1"/>
    <col min="11527" max="11527" width="10" bestFit="1" customWidth="1"/>
    <col min="11528" max="11530" width="8.140625" bestFit="1" customWidth="1"/>
    <col min="11531" max="11531" width="10" bestFit="1" customWidth="1"/>
    <col min="11532" max="11532" width="8.140625" bestFit="1" customWidth="1"/>
    <col min="11534" max="11534" width="9.85546875" bestFit="1" customWidth="1"/>
    <col min="11535" max="11535" width="10" bestFit="1" customWidth="1"/>
    <col min="11536" max="11536" width="8.140625" bestFit="1" customWidth="1"/>
    <col min="11539" max="11539" width="10" bestFit="1" customWidth="1"/>
    <col min="11540" max="11540" width="2.7109375" customWidth="1"/>
    <col min="11541" max="11541" width="0" hidden="1" customWidth="1"/>
    <col min="11543" max="11543" width="5" bestFit="1" customWidth="1"/>
    <col min="11777" max="11777" width="25.7109375" customWidth="1"/>
    <col min="11778" max="11778" width="2" bestFit="1" customWidth="1"/>
    <col min="11779" max="11779" width="38.7109375" bestFit="1" customWidth="1"/>
    <col min="11780" max="11780" width="8.140625" bestFit="1" customWidth="1"/>
    <col min="11781" max="11781" width="7.28515625" bestFit="1" customWidth="1"/>
    <col min="11782" max="11782" width="8.140625" bestFit="1" customWidth="1"/>
    <col min="11783" max="11783" width="10" bestFit="1" customWidth="1"/>
    <col min="11784" max="11786" width="8.140625" bestFit="1" customWidth="1"/>
    <col min="11787" max="11787" width="10" bestFit="1" customWidth="1"/>
    <col min="11788" max="11788" width="8.140625" bestFit="1" customWidth="1"/>
    <col min="11790" max="11790" width="9.85546875" bestFit="1" customWidth="1"/>
    <col min="11791" max="11791" width="10" bestFit="1" customWidth="1"/>
    <col min="11792" max="11792" width="8.140625" bestFit="1" customWidth="1"/>
    <col min="11795" max="11795" width="10" bestFit="1" customWidth="1"/>
    <col min="11796" max="11796" width="2.7109375" customWidth="1"/>
    <col min="11797" max="11797" width="0" hidden="1" customWidth="1"/>
    <col min="11799" max="11799" width="5" bestFit="1" customWidth="1"/>
    <col min="12033" max="12033" width="25.7109375" customWidth="1"/>
    <col min="12034" max="12034" width="2" bestFit="1" customWidth="1"/>
    <col min="12035" max="12035" width="38.7109375" bestFit="1" customWidth="1"/>
    <col min="12036" max="12036" width="8.140625" bestFit="1" customWidth="1"/>
    <col min="12037" max="12037" width="7.28515625" bestFit="1" customWidth="1"/>
    <col min="12038" max="12038" width="8.140625" bestFit="1" customWidth="1"/>
    <col min="12039" max="12039" width="10" bestFit="1" customWidth="1"/>
    <col min="12040" max="12042" width="8.140625" bestFit="1" customWidth="1"/>
    <col min="12043" max="12043" width="10" bestFit="1" customWidth="1"/>
    <col min="12044" max="12044" width="8.140625" bestFit="1" customWidth="1"/>
    <col min="12046" max="12046" width="9.85546875" bestFit="1" customWidth="1"/>
    <col min="12047" max="12047" width="10" bestFit="1" customWidth="1"/>
    <col min="12048" max="12048" width="8.140625" bestFit="1" customWidth="1"/>
    <col min="12051" max="12051" width="10" bestFit="1" customWidth="1"/>
    <col min="12052" max="12052" width="2.7109375" customWidth="1"/>
    <col min="12053" max="12053" width="0" hidden="1" customWidth="1"/>
    <col min="12055" max="12055" width="5" bestFit="1" customWidth="1"/>
    <col min="12289" max="12289" width="25.7109375" customWidth="1"/>
    <col min="12290" max="12290" width="2" bestFit="1" customWidth="1"/>
    <col min="12291" max="12291" width="38.7109375" bestFit="1" customWidth="1"/>
    <col min="12292" max="12292" width="8.140625" bestFit="1" customWidth="1"/>
    <col min="12293" max="12293" width="7.28515625" bestFit="1" customWidth="1"/>
    <col min="12294" max="12294" width="8.140625" bestFit="1" customWidth="1"/>
    <col min="12295" max="12295" width="10" bestFit="1" customWidth="1"/>
    <col min="12296" max="12298" width="8.140625" bestFit="1" customWidth="1"/>
    <col min="12299" max="12299" width="10" bestFit="1" customWidth="1"/>
    <col min="12300" max="12300" width="8.140625" bestFit="1" customWidth="1"/>
    <col min="12302" max="12302" width="9.85546875" bestFit="1" customWidth="1"/>
    <col min="12303" max="12303" width="10" bestFit="1" customWidth="1"/>
    <col min="12304" max="12304" width="8.140625" bestFit="1" customWidth="1"/>
    <col min="12307" max="12307" width="10" bestFit="1" customWidth="1"/>
    <col min="12308" max="12308" width="2.7109375" customWidth="1"/>
    <col min="12309" max="12309" width="0" hidden="1" customWidth="1"/>
    <col min="12311" max="12311" width="5" bestFit="1" customWidth="1"/>
    <col min="12545" max="12545" width="25.7109375" customWidth="1"/>
    <col min="12546" max="12546" width="2" bestFit="1" customWidth="1"/>
    <col min="12547" max="12547" width="38.7109375" bestFit="1" customWidth="1"/>
    <col min="12548" max="12548" width="8.140625" bestFit="1" customWidth="1"/>
    <col min="12549" max="12549" width="7.28515625" bestFit="1" customWidth="1"/>
    <col min="12550" max="12550" width="8.140625" bestFit="1" customWidth="1"/>
    <col min="12551" max="12551" width="10" bestFit="1" customWidth="1"/>
    <col min="12552" max="12554" width="8.140625" bestFit="1" customWidth="1"/>
    <col min="12555" max="12555" width="10" bestFit="1" customWidth="1"/>
    <col min="12556" max="12556" width="8.140625" bestFit="1" customWidth="1"/>
    <col min="12558" max="12558" width="9.85546875" bestFit="1" customWidth="1"/>
    <col min="12559" max="12559" width="10" bestFit="1" customWidth="1"/>
    <col min="12560" max="12560" width="8.140625" bestFit="1" customWidth="1"/>
    <col min="12563" max="12563" width="10" bestFit="1" customWidth="1"/>
    <col min="12564" max="12564" width="2.7109375" customWidth="1"/>
    <col min="12565" max="12565" width="0" hidden="1" customWidth="1"/>
    <col min="12567" max="12567" width="5" bestFit="1" customWidth="1"/>
    <col min="12801" max="12801" width="25.7109375" customWidth="1"/>
    <col min="12802" max="12802" width="2" bestFit="1" customWidth="1"/>
    <col min="12803" max="12803" width="38.7109375" bestFit="1" customWidth="1"/>
    <col min="12804" max="12804" width="8.140625" bestFit="1" customWidth="1"/>
    <col min="12805" max="12805" width="7.28515625" bestFit="1" customWidth="1"/>
    <col min="12806" max="12806" width="8.140625" bestFit="1" customWidth="1"/>
    <col min="12807" max="12807" width="10" bestFit="1" customWidth="1"/>
    <col min="12808" max="12810" width="8.140625" bestFit="1" customWidth="1"/>
    <col min="12811" max="12811" width="10" bestFit="1" customWidth="1"/>
    <col min="12812" max="12812" width="8.140625" bestFit="1" customWidth="1"/>
    <col min="12814" max="12814" width="9.85546875" bestFit="1" customWidth="1"/>
    <col min="12815" max="12815" width="10" bestFit="1" customWidth="1"/>
    <col min="12816" max="12816" width="8.140625" bestFit="1" customWidth="1"/>
    <col min="12819" max="12819" width="10" bestFit="1" customWidth="1"/>
    <col min="12820" max="12820" width="2.7109375" customWidth="1"/>
    <col min="12821" max="12821" width="0" hidden="1" customWidth="1"/>
    <col min="12823" max="12823" width="5" bestFit="1" customWidth="1"/>
    <col min="13057" max="13057" width="25.7109375" customWidth="1"/>
    <col min="13058" max="13058" width="2" bestFit="1" customWidth="1"/>
    <col min="13059" max="13059" width="38.7109375" bestFit="1" customWidth="1"/>
    <col min="13060" max="13060" width="8.140625" bestFit="1" customWidth="1"/>
    <col min="13061" max="13061" width="7.28515625" bestFit="1" customWidth="1"/>
    <col min="13062" max="13062" width="8.140625" bestFit="1" customWidth="1"/>
    <col min="13063" max="13063" width="10" bestFit="1" customWidth="1"/>
    <col min="13064" max="13066" width="8.140625" bestFit="1" customWidth="1"/>
    <col min="13067" max="13067" width="10" bestFit="1" customWidth="1"/>
    <col min="13068" max="13068" width="8.140625" bestFit="1" customWidth="1"/>
    <col min="13070" max="13070" width="9.85546875" bestFit="1" customWidth="1"/>
    <col min="13071" max="13071" width="10" bestFit="1" customWidth="1"/>
    <col min="13072" max="13072" width="8.140625" bestFit="1" customWidth="1"/>
    <col min="13075" max="13075" width="10" bestFit="1" customWidth="1"/>
    <col min="13076" max="13076" width="2.7109375" customWidth="1"/>
    <col min="13077" max="13077" width="0" hidden="1" customWidth="1"/>
    <col min="13079" max="13079" width="5" bestFit="1" customWidth="1"/>
    <col min="13313" max="13313" width="25.7109375" customWidth="1"/>
    <col min="13314" max="13314" width="2" bestFit="1" customWidth="1"/>
    <col min="13315" max="13315" width="38.7109375" bestFit="1" customWidth="1"/>
    <col min="13316" max="13316" width="8.140625" bestFit="1" customWidth="1"/>
    <col min="13317" max="13317" width="7.28515625" bestFit="1" customWidth="1"/>
    <col min="13318" max="13318" width="8.140625" bestFit="1" customWidth="1"/>
    <col min="13319" max="13319" width="10" bestFit="1" customWidth="1"/>
    <col min="13320" max="13322" width="8.140625" bestFit="1" customWidth="1"/>
    <col min="13323" max="13323" width="10" bestFit="1" customWidth="1"/>
    <col min="13324" max="13324" width="8.140625" bestFit="1" customWidth="1"/>
    <col min="13326" max="13326" width="9.85546875" bestFit="1" customWidth="1"/>
    <col min="13327" max="13327" width="10" bestFit="1" customWidth="1"/>
    <col min="13328" max="13328" width="8.140625" bestFit="1" customWidth="1"/>
    <col min="13331" max="13331" width="10" bestFit="1" customWidth="1"/>
    <col min="13332" max="13332" width="2.7109375" customWidth="1"/>
    <col min="13333" max="13333" width="0" hidden="1" customWidth="1"/>
    <col min="13335" max="13335" width="5" bestFit="1" customWidth="1"/>
    <col min="13569" max="13569" width="25.7109375" customWidth="1"/>
    <col min="13570" max="13570" width="2" bestFit="1" customWidth="1"/>
    <col min="13571" max="13571" width="38.7109375" bestFit="1" customWidth="1"/>
    <col min="13572" max="13572" width="8.140625" bestFit="1" customWidth="1"/>
    <col min="13573" max="13573" width="7.28515625" bestFit="1" customWidth="1"/>
    <col min="13574" max="13574" width="8.140625" bestFit="1" customWidth="1"/>
    <col min="13575" max="13575" width="10" bestFit="1" customWidth="1"/>
    <col min="13576" max="13578" width="8.140625" bestFit="1" customWidth="1"/>
    <col min="13579" max="13579" width="10" bestFit="1" customWidth="1"/>
    <col min="13580" max="13580" width="8.140625" bestFit="1" customWidth="1"/>
    <col min="13582" max="13582" width="9.85546875" bestFit="1" customWidth="1"/>
    <col min="13583" max="13583" width="10" bestFit="1" customWidth="1"/>
    <col min="13584" max="13584" width="8.140625" bestFit="1" customWidth="1"/>
    <col min="13587" max="13587" width="10" bestFit="1" customWidth="1"/>
    <col min="13588" max="13588" width="2.7109375" customWidth="1"/>
    <col min="13589" max="13589" width="0" hidden="1" customWidth="1"/>
    <col min="13591" max="13591" width="5" bestFit="1" customWidth="1"/>
    <col min="13825" max="13825" width="25.7109375" customWidth="1"/>
    <col min="13826" max="13826" width="2" bestFit="1" customWidth="1"/>
    <col min="13827" max="13827" width="38.7109375" bestFit="1" customWidth="1"/>
    <col min="13828" max="13828" width="8.140625" bestFit="1" customWidth="1"/>
    <col min="13829" max="13829" width="7.28515625" bestFit="1" customWidth="1"/>
    <col min="13830" max="13830" width="8.140625" bestFit="1" customWidth="1"/>
    <col min="13831" max="13831" width="10" bestFit="1" customWidth="1"/>
    <col min="13832" max="13834" width="8.140625" bestFit="1" customWidth="1"/>
    <col min="13835" max="13835" width="10" bestFit="1" customWidth="1"/>
    <col min="13836" max="13836" width="8.140625" bestFit="1" customWidth="1"/>
    <col min="13838" max="13838" width="9.85546875" bestFit="1" customWidth="1"/>
    <col min="13839" max="13839" width="10" bestFit="1" customWidth="1"/>
    <col min="13840" max="13840" width="8.140625" bestFit="1" customWidth="1"/>
    <col min="13843" max="13843" width="10" bestFit="1" customWidth="1"/>
    <col min="13844" max="13844" width="2.7109375" customWidth="1"/>
    <col min="13845" max="13845" width="0" hidden="1" customWidth="1"/>
    <col min="13847" max="13847" width="5" bestFit="1" customWidth="1"/>
    <col min="14081" max="14081" width="25.7109375" customWidth="1"/>
    <col min="14082" max="14082" width="2" bestFit="1" customWidth="1"/>
    <col min="14083" max="14083" width="38.7109375" bestFit="1" customWidth="1"/>
    <col min="14084" max="14084" width="8.140625" bestFit="1" customWidth="1"/>
    <col min="14085" max="14085" width="7.28515625" bestFit="1" customWidth="1"/>
    <col min="14086" max="14086" width="8.140625" bestFit="1" customWidth="1"/>
    <col min="14087" max="14087" width="10" bestFit="1" customWidth="1"/>
    <col min="14088" max="14090" width="8.140625" bestFit="1" customWidth="1"/>
    <col min="14091" max="14091" width="10" bestFit="1" customWidth="1"/>
    <col min="14092" max="14092" width="8.140625" bestFit="1" customWidth="1"/>
    <col min="14094" max="14094" width="9.85546875" bestFit="1" customWidth="1"/>
    <col min="14095" max="14095" width="10" bestFit="1" customWidth="1"/>
    <col min="14096" max="14096" width="8.140625" bestFit="1" customWidth="1"/>
    <col min="14099" max="14099" width="10" bestFit="1" customWidth="1"/>
    <col min="14100" max="14100" width="2.7109375" customWidth="1"/>
    <col min="14101" max="14101" width="0" hidden="1" customWidth="1"/>
    <col min="14103" max="14103" width="5" bestFit="1" customWidth="1"/>
    <col min="14337" max="14337" width="25.7109375" customWidth="1"/>
    <col min="14338" max="14338" width="2" bestFit="1" customWidth="1"/>
    <col min="14339" max="14339" width="38.7109375" bestFit="1" customWidth="1"/>
    <col min="14340" max="14340" width="8.140625" bestFit="1" customWidth="1"/>
    <col min="14341" max="14341" width="7.28515625" bestFit="1" customWidth="1"/>
    <col min="14342" max="14342" width="8.140625" bestFit="1" customWidth="1"/>
    <col min="14343" max="14343" width="10" bestFit="1" customWidth="1"/>
    <col min="14344" max="14346" width="8.140625" bestFit="1" customWidth="1"/>
    <col min="14347" max="14347" width="10" bestFit="1" customWidth="1"/>
    <col min="14348" max="14348" width="8.140625" bestFit="1" customWidth="1"/>
    <col min="14350" max="14350" width="9.85546875" bestFit="1" customWidth="1"/>
    <col min="14351" max="14351" width="10" bestFit="1" customWidth="1"/>
    <col min="14352" max="14352" width="8.140625" bestFit="1" customWidth="1"/>
    <col min="14355" max="14355" width="10" bestFit="1" customWidth="1"/>
    <col min="14356" max="14356" width="2.7109375" customWidth="1"/>
    <col min="14357" max="14357" width="0" hidden="1" customWidth="1"/>
    <col min="14359" max="14359" width="5" bestFit="1" customWidth="1"/>
    <col min="14593" max="14593" width="25.7109375" customWidth="1"/>
    <col min="14594" max="14594" width="2" bestFit="1" customWidth="1"/>
    <col min="14595" max="14595" width="38.7109375" bestFit="1" customWidth="1"/>
    <col min="14596" max="14596" width="8.140625" bestFit="1" customWidth="1"/>
    <col min="14597" max="14597" width="7.28515625" bestFit="1" customWidth="1"/>
    <col min="14598" max="14598" width="8.140625" bestFit="1" customWidth="1"/>
    <col min="14599" max="14599" width="10" bestFit="1" customWidth="1"/>
    <col min="14600" max="14602" width="8.140625" bestFit="1" customWidth="1"/>
    <col min="14603" max="14603" width="10" bestFit="1" customWidth="1"/>
    <col min="14604" max="14604" width="8.140625" bestFit="1" customWidth="1"/>
    <col min="14606" max="14606" width="9.85546875" bestFit="1" customWidth="1"/>
    <col min="14607" max="14607" width="10" bestFit="1" customWidth="1"/>
    <col min="14608" max="14608" width="8.140625" bestFit="1" customWidth="1"/>
    <col min="14611" max="14611" width="10" bestFit="1" customWidth="1"/>
    <col min="14612" max="14612" width="2.7109375" customWidth="1"/>
    <col min="14613" max="14613" width="0" hidden="1" customWidth="1"/>
    <col min="14615" max="14615" width="5" bestFit="1" customWidth="1"/>
    <col min="14849" max="14849" width="25.7109375" customWidth="1"/>
    <col min="14850" max="14850" width="2" bestFit="1" customWidth="1"/>
    <col min="14851" max="14851" width="38.7109375" bestFit="1" customWidth="1"/>
    <col min="14852" max="14852" width="8.140625" bestFit="1" customWidth="1"/>
    <col min="14853" max="14853" width="7.28515625" bestFit="1" customWidth="1"/>
    <col min="14854" max="14854" width="8.140625" bestFit="1" customWidth="1"/>
    <col min="14855" max="14855" width="10" bestFit="1" customWidth="1"/>
    <col min="14856" max="14858" width="8.140625" bestFit="1" customWidth="1"/>
    <col min="14859" max="14859" width="10" bestFit="1" customWidth="1"/>
    <col min="14860" max="14860" width="8.140625" bestFit="1" customWidth="1"/>
    <col min="14862" max="14862" width="9.85546875" bestFit="1" customWidth="1"/>
    <col min="14863" max="14863" width="10" bestFit="1" customWidth="1"/>
    <col min="14864" max="14864" width="8.140625" bestFit="1" customWidth="1"/>
    <col min="14867" max="14867" width="10" bestFit="1" customWidth="1"/>
    <col min="14868" max="14868" width="2.7109375" customWidth="1"/>
    <col min="14869" max="14869" width="0" hidden="1" customWidth="1"/>
    <col min="14871" max="14871" width="5" bestFit="1" customWidth="1"/>
    <col min="15105" max="15105" width="25.7109375" customWidth="1"/>
    <col min="15106" max="15106" width="2" bestFit="1" customWidth="1"/>
    <col min="15107" max="15107" width="38.7109375" bestFit="1" customWidth="1"/>
    <col min="15108" max="15108" width="8.140625" bestFit="1" customWidth="1"/>
    <col min="15109" max="15109" width="7.28515625" bestFit="1" customWidth="1"/>
    <col min="15110" max="15110" width="8.140625" bestFit="1" customWidth="1"/>
    <col min="15111" max="15111" width="10" bestFit="1" customWidth="1"/>
    <col min="15112" max="15114" width="8.140625" bestFit="1" customWidth="1"/>
    <col min="15115" max="15115" width="10" bestFit="1" customWidth="1"/>
    <col min="15116" max="15116" width="8.140625" bestFit="1" customWidth="1"/>
    <col min="15118" max="15118" width="9.85546875" bestFit="1" customWidth="1"/>
    <col min="15119" max="15119" width="10" bestFit="1" customWidth="1"/>
    <col min="15120" max="15120" width="8.140625" bestFit="1" customWidth="1"/>
    <col min="15123" max="15123" width="10" bestFit="1" customWidth="1"/>
    <col min="15124" max="15124" width="2.7109375" customWidth="1"/>
    <col min="15125" max="15125" width="0" hidden="1" customWidth="1"/>
    <col min="15127" max="15127" width="5" bestFit="1" customWidth="1"/>
    <col min="15361" max="15361" width="25.7109375" customWidth="1"/>
    <col min="15362" max="15362" width="2" bestFit="1" customWidth="1"/>
    <col min="15363" max="15363" width="38.7109375" bestFit="1" customWidth="1"/>
    <col min="15364" max="15364" width="8.140625" bestFit="1" customWidth="1"/>
    <col min="15365" max="15365" width="7.28515625" bestFit="1" customWidth="1"/>
    <col min="15366" max="15366" width="8.140625" bestFit="1" customWidth="1"/>
    <col min="15367" max="15367" width="10" bestFit="1" customWidth="1"/>
    <col min="15368" max="15370" width="8.140625" bestFit="1" customWidth="1"/>
    <col min="15371" max="15371" width="10" bestFit="1" customWidth="1"/>
    <col min="15372" max="15372" width="8.140625" bestFit="1" customWidth="1"/>
    <col min="15374" max="15374" width="9.85546875" bestFit="1" customWidth="1"/>
    <col min="15375" max="15375" width="10" bestFit="1" customWidth="1"/>
    <col min="15376" max="15376" width="8.140625" bestFit="1" customWidth="1"/>
    <col min="15379" max="15379" width="10" bestFit="1" customWidth="1"/>
    <col min="15380" max="15380" width="2.7109375" customWidth="1"/>
    <col min="15381" max="15381" width="0" hidden="1" customWidth="1"/>
    <col min="15383" max="15383" width="5" bestFit="1" customWidth="1"/>
    <col min="15617" max="15617" width="25.7109375" customWidth="1"/>
    <col min="15618" max="15618" width="2" bestFit="1" customWidth="1"/>
    <col min="15619" max="15619" width="38.7109375" bestFit="1" customWidth="1"/>
    <col min="15620" max="15620" width="8.140625" bestFit="1" customWidth="1"/>
    <col min="15621" max="15621" width="7.28515625" bestFit="1" customWidth="1"/>
    <col min="15622" max="15622" width="8.140625" bestFit="1" customWidth="1"/>
    <col min="15623" max="15623" width="10" bestFit="1" customWidth="1"/>
    <col min="15624" max="15626" width="8.140625" bestFit="1" customWidth="1"/>
    <col min="15627" max="15627" width="10" bestFit="1" customWidth="1"/>
    <col min="15628" max="15628" width="8.140625" bestFit="1" customWidth="1"/>
    <col min="15630" max="15630" width="9.85546875" bestFit="1" customWidth="1"/>
    <col min="15631" max="15631" width="10" bestFit="1" customWidth="1"/>
    <col min="15632" max="15632" width="8.140625" bestFit="1" customWidth="1"/>
    <col min="15635" max="15635" width="10" bestFit="1" customWidth="1"/>
    <col min="15636" max="15636" width="2.7109375" customWidth="1"/>
    <col min="15637" max="15637" width="0" hidden="1" customWidth="1"/>
    <col min="15639" max="15639" width="5" bestFit="1" customWidth="1"/>
    <col min="15873" max="15873" width="25.7109375" customWidth="1"/>
    <col min="15874" max="15874" width="2" bestFit="1" customWidth="1"/>
    <col min="15875" max="15875" width="38.7109375" bestFit="1" customWidth="1"/>
    <col min="15876" max="15876" width="8.140625" bestFit="1" customWidth="1"/>
    <col min="15877" max="15877" width="7.28515625" bestFit="1" customWidth="1"/>
    <col min="15878" max="15878" width="8.140625" bestFit="1" customWidth="1"/>
    <col min="15879" max="15879" width="10" bestFit="1" customWidth="1"/>
    <col min="15880" max="15882" width="8.140625" bestFit="1" customWidth="1"/>
    <col min="15883" max="15883" width="10" bestFit="1" customWidth="1"/>
    <col min="15884" max="15884" width="8.140625" bestFit="1" customWidth="1"/>
    <col min="15886" max="15886" width="9.85546875" bestFit="1" customWidth="1"/>
    <col min="15887" max="15887" width="10" bestFit="1" customWidth="1"/>
    <col min="15888" max="15888" width="8.140625" bestFit="1" customWidth="1"/>
    <col min="15891" max="15891" width="10" bestFit="1" customWidth="1"/>
    <col min="15892" max="15892" width="2.7109375" customWidth="1"/>
    <col min="15893" max="15893" width="0" hidden="1" customWidth="1"/>
    <col min="15895" max="15895" width="5" bestFit="1" customWidth="1"/>
    <col min="16129" max="16129" width="25.7109375" customWidth="1"/>
    <col min="16130" max="16130" width="2" bestFit="1" customWidth="1"/>
    <col min="16131" max="16131" width="38.7109375" bestFit="1" customWidth="1"/>
    <col min="16132" max="16132" width="8.140625" bestFit="1" customWidth="1"/>
    <col min="16133" max="16133" width="7.28515625" bestFit="1" customWidth="1"/>
    <col min="16134" max="16134" width="8.140625" bestFit="1" customWidth="1"/>
    <col min="16135" max="16135" width="10" bestFit="1" customWidth="1"/>
    <col min="16136" max="16138" width="8.140625" bestFit="1" customWidth="1"/>
    <col min="16139" max="16139" width="10" bestFit="1" customWidth="1"/>
    <col min="16140" max="16140" width="8.140625" bestFit="1" customWidth="1"/>
    <col min="16142" max="16142" width="9.85546875" bestFit="1" customWidth="1"/>
    <col min="16143" max="16143" width="10" bestFit="1" customWidth="1"/>
    <col min="16144" max="16144" width="8.140625" bestFit="1" customWidth="1"/>
    <col min="16147" max="16147" width="10" bestFit="1" customWidth="1"/>
    <col min="16148" max="16148" width="2.7109375" customWidth="1"/>
    <col min="16149" max="16149" width="0" hidden="1" customWidth="1"/>
    <col min="16151" max="16151" width="5" bestFit="1" customWidth="1"/>
  </cols>
  <sheetData>
    <row r="1" spans="1:25" x14ac:dyDescent="0.2">
      <c r="B1" s="1"/>
      <c r="C1" s="1" t="s">
        <v>70</v>
      </c>
    </row>
    <row r="2" spans="1:25" x14ac:dyDescent="0.2">
      <c r="B2" s="2"/>
      <c r="C2" s="2"/>
      <c r="T2" s="3"/>
      <c r="U2" s="3"/>
    </row>
    <row r="3" spans="1:25" x14ac:dyDescent="0.2">
      <c r="A3" s="4" t="s">
        <v>0</v>
      </c>
      <c r="B3" s="5"/>
      <c r="C3" s="6" t="s">
        <v>1</v>
      </c>
      <c r="D3" s="7" t="s">
        <v>2</v>
      </c>
      <c r="E3" s="7" t="s">
        <v>3</v>
      </c>
      <c r="F3" s="7" t="s">
        <v>4</v>
      </c>
      <c r="G3" s="8" t="s">
        <v>5</v>
      </c>
      <c r="H3" s="7" t="s">
        <v>6</v>
      </c>
      <c r="I3" s="7" t="s">
        <v>7</v>
      </c>
      <c r="J3" s="7" t="s">
        <v>8</v>
      </c>
      <c r="K3" s="8" t="s">
        <v>9</v>
      </c>
      <c r="L3" s="7" t="s">
        <v>10</v>
      </c>
      <c r="M3" s="7" t="s">
        <v>11</v>
      </c>
      <c r="N3" s="7" t="s">
        <v>12</v>
      </c>
      <c r="O3" s="8" t="s">
        <v>13</v>
      </c>
      <c r="P3" s="7" t="s">
        <v>14</v>
      </c>
      <c r="Q3" s="7" t="s">
        <v>15</v>
      </c>
      <c r="R3" s="7" t="s">
        <v>16</v>
      </c>
      <c r="S3" s="8" t="s">
        <v>17</v>
      </c>
      <c r="T3" s="9"/>
      <c r="U3" s="10" t="s">
        <v>18</v>
      </c>
      <c r="V3" s="11" t="s">
        <v>19</v>
      </c>
    </row>
    <row r="4" spans="1:25" x14ac:dyDescent="0.2">
      <c r="A4" s="5"/>
      <c r="B4" s="12">
        <v>1</v>
      </c>
      <c r="C4" s="12" t="s">
        <v>20</v>
      </c>
      <c r="D4" s="5"/>
      <c r="E4" s="5"/>
      <c r="F4" s="5"/>
      <c r="G4" s="13"/>
      <c r="H4" s="5"/>
      <c r="I4" s="5"/>
      <c r="J4" s="5"/>
      <c r="K4" s="13"/>
      <c r="L4" s="5"/>
      <c r="M4" s="5"/>
      <c r="N4" s="5"/>
      <c r="O4" s="13"/>
      <c r="P4" s="5"/>
      <c r="Q4" s="5"/>
      <c r="R4" s="5"/>
      <c r="S4" s="13"/>
      <c r="T4" s="5"/>
      <c r="U4" s="14" t="s">
        <v>21</v>
      </c>
      <c r="V4" s="5"/>
      <c r="W4" s="5"/>
    </row>
    <row r="5" spans="1:25" x14ac:dyDescent="0.2">
      <c r="A5" s="15" t="s">
        <v>22</v>
      </c>
      <c r="B5" s="5"/>
      <c r="C5" s="16" t="s">
        <v>23</v>
      </c>
      <c r="D5" s="17">
        <v>1135</v>
      </c>
      <c r="E5" s="17">
        <v>629</v>
      </c>
      <c r="F5" s="17">
        <v>801</v>
      </c>
      <c r="G5" s="18">
        <f>D5+E5+F5</f>
        <v>2565</v>
      </c>
      <c r="H5" s="17">
        <v>131</v>
      </c>
      <c r="I5" s="17">
        <v>128</v>
      </c>
      <c r="J5" s="17">
        <v>0</v>
      </c>
      <c r="K5" s="18">
        <f>H5+I5+J5</f>
        <v>259</v>
      </c>
      <c r="L5" s="17">
        <v>0</v>
      </c>
      <c r="M5" s="17">
        <v>0</v>
      </c>
      <c r="N5" s="17">
        <v>42</v>
      </c>
      <c r="O5" s="18">
        <f>L5+M5+N5</f>
        <v>42</v>
      </c>
      <c r="P5" s="17">
        <v>380</v>
      </c>
      <c r="Q5" s="17">
        <v>529</v>
      </c>
      <c r="R5" s="17">
        <v>482</v>
      </c>
      <c r="S5" s="18">
        <f>SUM(P5:R5)</f>
        <v>1391</v>
      </c>
      <c r="T5" s="17"/>
      <c r="U5" s="17"/>
      <c r="V5" s="19">
        <f t="shared" ref="V5:V13" si="0">D5+E5+F5+H5+I5+J5+L5+M5+N5+P5+Q5+R5</f>
        <v>4257</v>
      </c>
      <c r="W5" s="19" t="s">
        <v>24</v>
      </c>
      <c r="X5" s="20"/>
    </row>
    <row r="6" spans="1:25" x14ac:dyDescent="0.2">
      <c r="A6" s="15" t="s">
        <v>22</v>
      </c>
      <c r="B6" s="5"/>
      <c r="C6" s="44" t="s">
        <v>53</v>
      </c>
      <c r="D6" s="19">
        <v>20</v>
      </c>
      <c r="E6" s="19">
        <v>32286</v>
      </c>
      <c r="F6" s="19">
        <v>91678</v>
      </c>
      <c r="G6" s="18">
        <f>D6+E6+F6</f>
        <v>123984</v>
      </c>
      <c r="H6" s="17">
        <v>100397</v>
      </c>
      <c r="I6" s="17">
        <v>85744</v>
      </c>
      <c r="J6" s="17">
        <v>174279</v>
      </c>
      <c r="K6" s="18">
        <f>H6+I6+J6</f>
        <v>360420</v>
      </c>
      <c r="L6" s="17">
        <v>219685</v>
      </c>
      <c r="M6" s="17">
        <v>31254</v>
      </c>
      <c r="N6" s="17">
        <v>112997</v>
      </c>
      <c r="O6" s="18">
        <f>L6+M6+N6</f>
        <v>363936</v>
      </c>
      <c r="P6" s="17">
        <v>210475</v>
      </c>
      <c r="Q6" s="17">
        <v>213900</v>
      </c>
      <c r="R6" s="17">
        <v>57813</v>
      </c>
      <c r="S6" s="18">
        <f>SUM(P6:R6)</f>
        <v>482188</v>
      </c>
      <c r="T6" s="19"/>
      <c r="U6" s="17"/>
      <c r="V6" s="19">
        <f t="shared" si="0"/>
        <v>1330528</v>
      </c>
      <c r="W6" s="19" t="s">
        <v>24</v>
      </c>
      <c r="X6" s="228">
        <f>V6/V14</f>
        <v>0.98115817736282329</v>
      </c>
    </row>
    <row r="7" spans="1:25" x14ac:dyDescent="0.2">
      <c r="A7" s="15" t="s">
        <v>22</v>
      </c>
      <c r="B7" s="5"/>
      <c r="C7" s="44" t="s">
        <v>54</v>
      </c>
      <c r="D7" s="19">
        <v>994</v>
      </c>
      <c r="E7" s="19">
        <v>525</v>
      </c>
      <c r="F7" s="19">
        <v>500</v>
      </c>
      <c r="G7" s="18">
        <f>D7+E7+F7</f>
        <v>2019</v>
      </c>
      <c r="H7" s="17">
        <v>8</v>
      </c>
      <c r="I7" s="17">
        <v>0</v>
      </c>
      <c r="J7" s="17">
        <v>0</v>
      </c>
      <c r="K7" s="18">
        <f>H7+I7+J7</f>
        <v>8</v>
      </c>
      <c r="L7" s="17">
        <v>0</v>
      </c>
      <c r="M7" s="17">
        <v>0</v>
      </c>
      <c r="N7" s="17">
        <v>0</v>
      </c>
      <c r="O7" s="18">
        <f>L7+M7+N7</f>
        <v>0</v>
      </c>
      <c r="P7" s="17">
        <v>191</v>
      </c>
      <c r="Q7" s="17">
        <v>348</v>
      </c>
      <c r="R7" s="17">
        <v>335</v>
      </c>
      <c r="S7" s="18">
        <f>SUM(P7:R7)</f>
        <v>874</v>
      </c>
      <c r="T7" s="19"/>
      <c r="U7" s="17"/>
      <c r="V7" s="19">
        <f t="shared" si="0"/>
        <v>2901</v>
      </c>
      <c r="W7" s="19" t="s">
        <v>24</v>
      </c>
      <c r="X7" s="20"/>
    </row>
    <row r="8" spans="1:25" x14ac:dyDescent="0.2">
      <c r="A8" s="15" t="s">
        <v>38</v>
      </c>
      <c r="B8" s="5"/>
      <c r="C8" s="44" t="s">
        <v>37</v>
      </c>
      <c r="D8" s="19">
        <v>1905</v>
      </c>
      <c r="E8" s="19">
        <v>2150</v>
      </c>
      <c r="F8" s="19">
        <v>1500</v>
      </c>
      <c r="G8" s="18">
        <f>D8+E8+F8</f>
        <v>5555</v>
      </c>
      <c r="H8" s="17">
        <v>325</v>
      </c>
      <c r="I8" s="17">
        <v>153</v>
      </c>
      <c r="J8" s="17">
        <v>126</v>
      </c>
      <c r="K8" s="18">
        <f>H8+I8+J8</f>
        <v>604</v>
      </c>
      <c r="L8" s="17">
        <v>169</v>
      </c>
      <c r="M8" s="17">
        <v>127</v>
      </c>
      <c r="N8" s="17">
        <v>278</v>
      </c>
      <c r="O8" s="18">
        <f>L8+M8+N8</f>
        <v>574</v>
      </c>
      <c r="P8" s="17">
        <v>1401</v>
      </c>
      <c r="Q8" s="17">
        <v>1622</v>
      </c>
      <c r="R8" s="17">
        <v>1670</v>
      </c>
      <c r="S8" s="18">
        <f>SUM(P8:R8)</f>
        <v>4693</v>
      </c>
      <c r="T8" s="19"/>
      <c r="U8" s="17"/>
      <c r="V8" s="19">
        <f t="shared" si="0"/>
        <v>11426</v>
      </c>
      <c r="W8" s="19" t="s">
        <v>24</v>
      </c>
      <c r="X8" s="20"/>
    </row>
    <row r="9" spans="1:25" ht="13.5" thickBot="1" x14ac:dyDescent="0.25">
      <c r="A9" s="15" t="s">
        <v>25</v>
      </c>
      <c r="B9" s="5"/>
      <c r="C9" s="21" t="s">
        <v>26</v>
      </c>
      <c r="D9" s="22">
        <v>2870</v>
      </c>
      <c r="E9" s="22">
        <v>2009</v>
      </c>
      <c r="F9" s="22">
        <v>1453</v>
      </c>
      <c r="G9" s="23">
        <f>D9+E9+F9</f>
        <v>6332</v>
      </c>
      <c r="H9" s="22">
        <v>321</v>
      </c>
      <c r="I9" s="22">
        <v>104</v>
      </c>
      <c r="J9" s="22">
        <v>117</v>
      </c>
      <c r="K9" s="23">
        <f>H9+I9+J9</f>
        <v>542</v>
      </c>
      <c r="L9" s="22">
        <v>37</v>
      </c>
      <c r="M9" s="22">
        <v>56</v>
      </c>
      <c r="N9" s="22"/>
      <c r="O9" s="23">
        <f>L9+M9+N9</f>
        <v>93</v>
      </c>
      <c r="P9" s="22"/>
      <c r="Q9" s="22"/>
      <c r="R9" s="22"/>
      <c r="S9" s="23">
        <f t="shared" ref="S9:S14" si="1">SUM(P9:R9)</f>
        <v>0</v>
      </c>
      <c r="T9" s="22"/>
      <c r="U9" s="17"/>
      <c r="V9" s="22">
        <f t="shared" si="0"/>
        <v>6967</v>
      </c>
      <c r="W9" s="22" t="s">
        <v>24</v>
      </c>
    </row>
    <row r="10" spans="1:25" hidden="1" x14ac:dyDescent="0.2">
      <c r="A10" s="15"/>
      <c r="B10" s="5"/>
      <c r="C10" s="14"/>
      <c r="D10" s="24"/>
      <c r="E10" s="24"/>
      <c r="F10" s="24"/>
      <c r="G10" s="25"/>
      <c r="H10" s="24"/>
      <c r="I10" s="24"/>
      <c r="J10" s="24"/>
      <c r="K10" s="25"/>
      <c r="L10" s="24"/>
      <c r="M10" s="24"/>
      <c r="N10" s="24"/>
      <c r="O10" s="25"/>
      <c r="P10" s="24"/>
      <c r="Q10" s="24"/>
      <c r="R10" s="24"/>
      <c r="S10" s="25">
        <f t="shared" si="1"/>
        <v>0</v>
      </c>
      <c r="T10" s="24">
        <f>SUM(D10:R10)</f>
        <v>0</v>
      </c>
      <c r="U10" s="26">
        <v>-1.78E-2</v>
      </c>
      <c r="V10" s="27">
        <f t="shared" si="0"/>
        <v>0</v>
      </c>
      <c r="W10" s="27" t="s">
        <v>24</v>
      </c>
    </row>
    <row r="11" spans="1:25" hidden="1" x14ac:dyDescent="0.2">
      <c r="A11" s="15"/>
      <c r="B11" s="5"/>
      <c r="C11" s="5"/>
      <c r="D11" s="17"/>
      <c r="E11" s="17"/>
      <c r="F11" s="17"/>
      <c r="G11" s="18"/>
      <c r="H11" s="17"/>
      <c r="I11" s="17"/>
      <c r="J11" s="17"/>
      <c r="K11" s="18"/>
      <c r="L11" s="17"/>
      <c r="M11" s="17"/>
      <c r="N11" s="17"/>
      <c r="O11" s="18"/>
      <c r="P11" s="17"/>
      <c r="Q11" s="17"/>
      <c r="R11" s="17"/>
      <c r="S11" s="18">
        <f t="shared" si="1"/>
        <v>0</v>
      </c>
      <c r="T11" s="17"/>
      <c r="U11" s="17"/>
      <c r="V11" s="19">
        <f t="shared" si="0"/>
        <v>0</v>
      </c>
      <c r="W11" s="27" t="s">
        <v>24</v>
      </c>
    </row>
    <row r="12" spans="1:25" hidden="1" x14ac:dyDescent="0.2">
      <c r="A12" s="15"/>
      <c r="B12" s="5"/>
      <c r="C12" s="5"/>
      <c r="D12" s="17"/>
      <c r="E12" s="17"/>
      <c r="F12" s="17"/>
      <c r="G12" s="18"/>
      <c r="H12" s="17"/>
      <c r="I12" s="17"/>
      <c r="J12" s="17"/>
      <c r="K12" s="18"/>
      <c r="L12" s="17"/>
      <c r="M12" s="17"/>
      <c r="N12" s="17"/>
      <c r="O12" s="18"/>
      <c r="P12" s="17"/>
      <c r="Q12" s="17"/>
      <c r="R12" s="17"/>
      <c r="S12" s="18">
        <f t="shared" si="1"/>
        <v>0</v>
      </c>
      <c r="T12" s="17"/>
      <c r="U12" s="17"/>
      <c r="V12" s="19">
        <f t="shared" si="0"/>
        <v>0</v>
      </c>
      <c r="W12" s="27" t="s">
        <v>24</v>
      </c>
    </row>
    <row r="13" spans="1:25" ht="13.5" hidden="1" thickBot="1" x14ac:dyDescent="0.25">
      <c r="A13" s="15"/>
      <c r="B13" s="5"/>
      <c r="C13" s="5"/>
      <c r="D13" s="22"/>
      <c r="E13" s="22"/>
      <c r="F13" s="22"/>
      <c r="G13" s="23"/>
      <c r="H13" s="22"/>
      <c r="I13" s="22"/>
      <c r="J13" s="22"/>
      <c r="K13" s="23"/>
      <c r="L13" s="22"/>
      <c r="M13" s="22"/>
      <c r="N13" s="22"/>
      <c r="O13" s="23"/>
      <c r="P13" s="22"/>
      <c r="Q13" s="22"/>
      <c r="R13" s="22"/>
      <c r="S13" s="18">
        <f t="shared" si="1"/>
        <v>0</v>
      </c>
      <c r="T13" s="17"/>
      <c r="U13" s="17"/>
      <c r="V13" s="19">
        <f t="shared" si="0"/>
        <v>0</v>
      </c>
      <c r="W13" s="22" t="s">
        <v>24</v>
      </c>
    </row>
    <row r="14" spans="1:25" x14ac:dyDescent="0.2">
      <c r="A14" s="15"/>
      <c r="B14" s="5"/>
      <c r="C14" s="5" t="s">
        <v>27</v>
      </c>
      <c r="D14" s="24">
        <f>SUM(D5:D9)</f>
        <v>6924</v>
      </c>
      <c r="E14" s="24">
        <f>SUM(E5:E9)</f>
        <v>37599</v>
      </c>
      <c r="F14" s="24">
        <f>SUM(F5:F9)</f>
        <v>95932</v>
      </c>
      <c r="G14" s="18">
        <f>D14+E14+F14</f>
        <v>140455</v>
      </c>
      <c r="H14" s="24">
        <f>SUM(H5:H9)</f>
        <v>101182</v>
      </c>
      <c r="I14" s="24">
        <f>SUM(I5:I9)</f>
        <v>86129</v>
      </c>
      <c r="J14" s="24">
        <f>SUM(J5:J9)</f>
        <v>174522</v>
      </c>
      <c r="K14" s="18">
        <f>H14+I14+J14</f>
        <v>361833</v>
      </c>
      <c r="L14" s="24">
        <f>SUM(L5:L9)</f>
        <v>219891</v>
      </c>
      <c r="M14" s="24">
        <f>SUM(M5:M9)</f>
        <v>31437</v>
      </c>
      <c r="N14" s="24">
        <f>SUM(N5:N9)</f>
        <v>113317</v>
      </c>
      <c r="O14" s="18">
        <f>L14+M14+N14</f>
        <v>364645</v>
      </c>
      <c r="P14" s="24">
        <f>SUM(P5:P9)</f>
        <v>212447</v>
      </c>
      <c r="Q14" s="24">
        <f>SUM(Q5:Q9)</f>
        <v>216399</v>
      </c>
      <c r="R14" s="24">
        <f>SUM(R5:R9)</f>
        <v>60300</v>
      </c>
      <c r="S14" s="18">
        <f t="shared" si="1"/>
        <v>489146</v>
      </c>
      <c r="T14" s="17"/>
      <c r="U14" s="17"/>
      <c r="V14" s="19">
        <f>D14+E14+F14+H14+I14+J14+L14+M14+N14+P14+Q14+R14</f>
        <v>1356079</v>
      </c>
      <c r="W14" s="24" t="s">
        <v>24</v>
      </c>
      <c r="Y14" s="20"/>
    </row>
    <row r="15" spans="1:25" x14ac:dyDescent="0.2">
      <c r="A15" s="15"/>
      <c r="B15" s="5"/>
      <c r="C15" s="5"/>
      <c r="D15" s="17"/>
      <c r="E15" s="17"/>
      <c r="F15" s="17"/>
      <c r="G15" s="18"/>
      <c r="H15" s="17"/>
      <c r="I15" s="17"/>
      <c r="J15" s="17"/>
      <c r="K15" s="18"/>
      <c r="L15" s="17"/>
      <c r="M15" s="17"/>
      <c r="N15" s="17"/>
      <c r="O15" s="18"/>
      <c r="P15" s="17"/>
      <c r="Q15" s="17"/>
      <c r="R15" s="17"/>
      <c r="S15" s="18"/>
      <c r="T15" s="17"/>
      <c r="U15" s="17"/>
      <c r="V15" s="19"/>
      <c r="W15" s="5"/>
    </row>
    <row r="16" spans="1:25" x14ac:dyDescent="0.2">
      <c r="A16" s="15"/>
      <c r="B16" s="12">
        <v>2</v>
      </c>
      <c r="C16" s="12" t="s">
        <v>28</v>
      </c>
      <c r="D16" s="5" t="s">
        <v>69</v>
      </c>
      <c r="E16" s="5"/>
      <c r="F16" s="5"/>
      <c r="G16" s="13"/>
      <c r="H16" s="5"/>
      <c r="I16" s="5"/>
      <c r="J16" s="5"/>
      <c r="K16" s="13"/>
      <c r="L16" s="5"/>
      <c r="M16" s="5"/>
      <c r="N16" s="5"/>
      <c r="O16" s="13"/>
      <c r="P16" s="5"/>
      <c r="Q16" s="5"/>
      <c r="R16" s="5"/>
      <c r="S16" s="13"/>
      <c r="T16" s="5"/>
      <c r="U16" s="5"/>
      <c r="V16" s="19"/>
      <c r="W16" s="5"/>
    </row>
    <row r="17" spans="1:24" x14ac:dyDescent="0.2">
      <c r="A17" s="15" t="s">
        <v>42</v>
      </c>
      <c r="B17" s="12"/>
      <c r="C17" s="16" t="s">
        <v>39</v>
      </c>
      <c r="D17" s="5">
        <v>3073.4</v>
      </c>
      <c r="E17" s="5">
        <v>2785.9</v>
      </c>
      <c r="F17" s="5">
        <v>3083.5</v>
      </c>
      <c r="G17" s="18">
        <f>D17+E17+F17</f>
        <v>8942.7999999999993</v>
      </c>
      <c r="H17" s="29">
        <v>2690.4</v>
      </c>
      <c r="I17" s="29">
        <v>2700.5</v>
      </c>
      <c r="J17" s="29">
        <v>3060</v>
      </c>
      <c r="K17" s="18">
        <f>H17+I17+J17</f>
        <v>8450.9</v>
      </c>
      <c r="L17" s="29">
        <v>2382</v>
      </c>
      <c r="M17" s="29">
        <v>2506</v>
      </c>
      <c r="N17" s="29">
        <v>2627.8</v>
      </c>
      <c r="O17" s="18">
        <f>L17+M17+N17</f>
        <v>7515.8</v>
      </c>
      <c r="P17" s="29">
        <v>3172.9</v>
      </c>
      <c r="Q17" s="29">
        <v>3174.7</v>
      </c>
      <c r="R17" s="29">
        <v>2697</v>
      </c>
      <c r="S17" s="18">
        <f>SUM(P17:R17)</f>
        <v>9044.6</v>
      </c>
      <c r="T17" s="29"/>
      <c r="U17" s="29"/>
      <c r="V17" s="19">
        <f>D17+E17+F17+H17+I17+J17+L17+M17+N17+P17+Q17+R17</f>
        <v>33954.1</v>
      </c>
      <c r="W17" s="5" t="s">
        <v>29</v>
      </c>
    </row>
    <row r="18" spans="1:24" x14ac:dyDescent="0.2">
      <c r="A18" s="15" t="s">
        <v>42</v>
      </c>
      <c r="B18" s="12"/>
      <c r="C18" s="16" t="s">
        <v>41</v>
      </c>
      <c r="D18" s="5">
        <v>278.22000000000003</v>
      </c>
      <c r="E18" s="5">
        <v>326.58</v>
      </c>
      <c r="F18" s="5">
        <v>133.99</v>
      </c>
      <c r="G18" s="18">
        <f t="shared" ref="G18:G19" si="2">D18+E18+F18</f>
        <v>738.79</v>
      </c>
      <c r="H18" s="29">
        <v>127.63</v>
      </c>
      <c r="I18" s="29">
        <v>211.39</v>
      </c>
      <c r="J18" s="29">
        <v>142.22</v>
      </c>
      <c r="K18" s="18">
        <f t="shared" ref="K18:K19" si="3">H18+I18+J18</f>
        <v>481.24</v>
      </c>
      <c r="L18" s="29">
        <v>220.82</v>
      </c>
      <c r="M18" s="29">
        <v>6.51</v>
      </c>
      <c r="N18" s="29">
        <v>205.52</v>
      </c>
      <c r="O18" s="18">
        <f>SUM(L18:N18)</f>
        <v>432.85</v>
      </c>
      <c r="P18" s="29">
        <v>286.83</v>
      </c>
      <c r="Q18" s="29">
        <v>0</v>
      </c>
      <c r="R18" s="29">
        <v>136.02000000000001</v>
      </c>
      <c r="S18" s="18">
        <f t="shared" ref="S18:S19" si="4">SUM(P18:R18)</f>
        <v>422.85</v>
      </c>
      <c r="T18" s="29"/>
      <c r="U18" s="29"/>
      <c r="V18" s="19">
        <f t="shared" ref="V18:V19" si="5">D18+E18+F18+H18+I18+J18+L18+M18+N18+P18+Q18+R18</f>
        <v>2075.73</v>
      </c>
      <c r="W18" s="5" t="s">
        <v>29</v>
      </c>
    </row>
    <row r="19" spans="1:24" x14ac:dyDescent="0.2">
      <c r="A19" s="15" t="s">
        <v>42</v>
      </c>
      <c r="B19" s="12"/>
      <c r="C19" s="16" t="s">
        <v>60</v>
      </c>
      <c r="D19" s="5">
        <v>396.78</v>
      </c>
      <c r="E19" s="5">
        <v>176.82</v>
      </c>
      <c r="F19" s="5">
        <v>250.31</v>
      </c>
      <c r="G19" s="18">
        <f t="shared" si="2"/>
        <v>823.90999999999985</v>
      </c>
      <c r="H19" s="29">
        <v>213.77</v>
      </c>
      <c r="I19" s="29">
        <v>177.83</v>
      </c>
      <c r="J19" s="29">
        <v>159.94999999999999</v>
      </c>
      <c r="K19" s="18">
        <f t="shared" si="3"/>
        <v>551.54999999999995</v>
      </c>
      <c r="L19" s="29">
        <v>0</v>
      </c>
      <c r="M19" s="29">
        <v>0</v>
      </c>
      <c r="N19" s="29">
        <v>0</v>
      </c>
      <c r="O19" s="18">
        <f t="shared" ref="O19" si="6">L19+M19+N19</f>
        <v>0</v>
      </c>
      <c r="P19" s="29">
        <v>213.97</v>
      </c>
      <c r="Q19" s="29">
        <v>0</v>
      </c>
      <c r="R19" s="29">
        <v>267.83</v>
      </c>
      <c r="S19" s="18">
        <f t="shared" si="4"/>
        <v>481.79999999999995</v>
      </c>
      <c r="T19" s="29"/>
      <c r="U19" s="29"/>
      <c r="V19" s="19">
        <f t="shared" si="5"/>
        <v>1857.2599999999998</v>
      </c>
      <c r="W19" s="5" t="s">
        <v>29</v>
      </c>
    </row>
    <row r="20" spans="1:24" x14ac:dyDescent="0.2">
      <c r="A20" s="15" t="s">
        <v>42</v>
      </c>
      <c r="B20" s="5"/>
      <c r="C20" s="16" t="s">
        <v>40</v>
      </c>
      <c r="D20" s="28">
        <v>598.53</v>
      </c>
      <c r="E20" s="28">
        <v>700.66</v>
      </c>
      <c r="F20" s="28">
        <v>1490.8</v>
      </c>
      <c r="G20" s="18">
        <f>D20+E20+F20</f>
        <v>2789.99</v>
      </c>
      <c r="H20" s="29">
        <v>1175.5</v>
      </c>
      <c r="I20" s="29">
        <v>1179.4000000000001</v>
      </c>
      <c r="J20" s="29">
        <v>1288.4000000000001</v>
      </c>
      <c r="K20" s="18">
        <f>H20+I20+J20</f>
        <v>3643.3</v>
      </c>
      <c r="L20" s="29">
        <v>1177.7</v>
      </c>
      <c r="M20" s="29">
        <v>938.83</v>
      </c>
      <c r="N20" s="29">
        <v>1313.2</v>
      </c>
      <c r="O20" s="18">
        <f>L20+M20+N20</f>
        <v>3429.7300000000005</v>
      </c>
      <c r="P20" s="29">
        <v>1707.7</v>
      </c>
      <c r="Q20" s="29">
        <v>171.18</v>
      </c>
      <c r="R20" s="29">
        <v>1193.5999999999999</v>
      </c>
      <c r="S20" s="18">
        <f>SUM(P20:R20)</f>
        <v>3072.48</v>
      </c>
      <c r="T20" s="29"/>
      <c r="U20" s="29"/>
      <c r="V20" s="19">
        <f>D20+E20+F20+H20+I20+J20+L20+M20+N20+P20+Q20+R20</f>
        <v>12935.500000000002</v>
      </c>
      <c r="W20" s="30" t="s">
        <v>29</v>
      </c>
    </row>
    <row r="21" spans="1:24" x14ac:dyDescent="0.2">
      <c r="A21" s="15"/>
      <c r="B21" s="5"/>
      <c r="C21" s="5"/>
      <c r="D21" s="29"/>
      <c r="E21" s="29"/>
      <c r="F21" s="29"/>
      <c r="G21" s="31"/>
      <c r="H21" s="29"/>
      <c r="I21" s="29"/>
      <c r="J21" s="29"/>
      <c r="K21" s="31"/>
      <c r="L21" s="29"/>
      <c r="M21" s="29"/>
      <c r="N21" s="29"/>
      <c r="O21" s="31"/>
      <c r="P21" s="29"/>
      <c r="Q21" s="29"/>
      <c r="R21" s="29"/>
      <c r="S21" s="31"/>
      <c r="T21" s="29"/>
      <c r="U21" s="29"/>
      <c r="V21" s="19"/>
      <c r="W21" s="30"/>
    </row>
    <row r="22" spans="1:24" x14ac:dyDescent="0.2">
      <c r="A22" s="15"/>
      <c r="B22" s="12">
        <v>3</v>
      </c>
      <c r="C22" s="12" t="s">
        <v>30</v>
      </c>
      <c r="D22" s="29"/>
      <c r="E22" s="29"/>
      <c r="F22" s="29"/>
      <c r="G22" s="31"/>
      <c r="H22" s="29"/>
      <c r="I22" s="29"/>
      <c r="J22" s="29"/>
      <c r="K22" s="31"/>
      <c r="L22" s="29"/>
      <c r="M22" s="29"/>
      <c r="N22" s="29"/>
      <c r="O22" s="31"/>
      <c r="P22" s="29"/>
      <c r="Q22" s="29"/>
      <c r="R22" s="29"/>
      <c r="S22" s="31"/>
      <c r="T22" s="29"/>
      <c r="U22" s="29"/>
      <c r="V22" s="19"/>
      <c r="W22" s="30"/>
    </row>
    <row r="23" spans="1:24" x14ac:dyDescent="0.2">
      <c r="A23" s="15" t="s">
        <v>42</v>
      </c>
      <c r="B23" s="5"/>
      <c r="C23" s="16" t="s">
        <v>40</v>
      </c>
      <c r="D23" s="29">
        <v>250.88</v>
      </c>
      <c r="E23" s="29">
        <v>473.88</v>
      </c>
      <c r="F23" s="29">
        <v>230.5</v>
      </c>
      <c r="G23" s="18">
        <f>D23+E23+F23</f>
        <v>955.26</v>
      </c>
      <c r="H23" s="29">
        <v>3648.6</v>
      </c>
      <c r="I23" s="29">
        <v>3023.9</v>
      </c>
      <c r="J23" s="29">
        <v>4198.3</v>
      </c>
      <c r="K23" s="18">
        <f>H23+I23+J23</f>
        <v>10870.8</v>
      </c>
      <c r="L23" s="29">
        <v>2950.3</v>
      </c>
      <c r="M23" s="29">
        <v>676.7</v>
      </c>
      <c r="N23" s="29">
        <v>2546.9</v>
      </c>
      <c r="O23" s="18">
        <f>L23+M23+N23</f>
        <v>6173.9</v>
      </c>
      <c r="P23" s="29">
        <v>6072.9</v>
      </c>
      <c r="Q23" s="29">
        <v>0</v>
      </c>
      <c r="R23" s="29">
        <v>1713.1</v>
      </c>
      <c r="S23" s="18">
        <f>SUM(P23:R23)</f>
        <v>7786</v>
      </c>
      <c r="T23" s="29"/>
      <c r="U23" s="29"/>
      <c r="V23" s="19">
        <f>D23+E23+F23+H23+I23+J23+L23+M23+N23+P23+Q23+R23</f>
        <v>25785.96</v>
      </c>
      <c r="W23" s="30" t="s">
        <v>29</v>
      </c>
    </row>
    <row r="24" spans="1:24" x14ac:dyDescent="0.2">
      <c r="A24" s="15" t="s">
        <v>61</v>
      </c>
      <c r="B24" s="5"/>
      <c r="C24" s="16" t="s">
        <v>62</v>
      </c>
      <c r="D24" s="29">
        <v>5070</v>
      </c>
      <c r="E24" s="29">
        <v>646</v>
      </c>
      <c r="F24" s="29">
        <v>3369</v>
      </c>
      <c r="G24" s="18">
        <f>D24+E24+F24</f>
        <v>9085</v>
      </c>
      <c r="H24" s="29">
        <v>1538</v>
      </c>
      <c r="I24" s="29">
        <v>3102</v>
      </c>
      <c r="J24" s="29">
        <v>8228</v>
      </c>
      <c r="K24" s="18">
        <f>H24+I24+J24</f>
        <v>12868</v>
      </c>
      <c r="L24" s="29">
        <v>4958</v>
      </c>
      <c r="M24" s="29">
        <v>2430</v>
      </c>
      <c r="N24" s="29">
        <v>5015</v>
      </c>
      <c r="O24" s="18">
        <f>L24+M24+N24</f>
        <v>12403</v>
      </c>
      <c r="P24" s="29">
        <v>6156</v>
      </c>
      <c r="Q24" s="29">
        <v>7294</v>
      </c>
      <c r="R24" s="29">
        <v>639</v>
      </c>
      <c r="S24" s="18">
        <f>SUM(P24:R24)</f>
        <v>14089</v>
      </c>
      <c r="T24" s="29"/>
      <c r="U24" s="32"/>
      <c r="V24" s="19">
        <f>D24+E24+F24+H24+I24+J24+L24+M24+N24+P24+Q24+R24</f>
        <v>48445</v>
      </c>
      <c r="W24" s="30" t="s">
        <v>29</v>
      </c>
      <c r="X24" s="20"/>
    </row>
    <row r="25" spans="1:24" x14ac:dyDescent="0.2">
      <c r="A25" s="15"/>
      <c r="B25" s="5"/>
      <c r="C25" s="5"/>
      <c r="D25" s="29"/>
      <c r="E25" s="29"/>
      <c r="F25" s="29"/>
      <c r="G25" s="31"/>
      <c r="H25" s="29"/>
      <c r="I25" s="29"/>
      <c r="J25" s="29"/>
      <c r="K25" s="31"/>
      <c r="L25" s="29"/>
      <c r="M25" s="29"/>
      <c r="N25" s="29"/>
      <c r="O25" s="31"/>
      <c r="P25" s="29"/>
      <c r="Q25" s="29"/>
      <c r="R25" s="29"/>
      <c r="S25" s="31"/>
      <c r="T25" s="29"/>
      <c r="U25" s="32"/>
      <c r="V25" s="19"/>
      <c r="W25" s="30"/>
    </row>
    <row r="26" spans="1:24" x14ac:dyDescent="0.2">
      <c r="A26" s="15"/>
      <c r="B26" s="12">
        <v>4</v>
      </c>
      <c r="C26" s="12" t="s">
        <v>55</v>
      </c>
      <c r="D26" s="29"/>
      <c r="E26" s="29"/>
      <c r="F26" s="29"/>
      <c r="G26" s="31"/>
      <c r="H26" s="29"/>
      <c r="I26" s="29"/>
      <c r="J26" s="29"/>
      <c r="K26" s="31"/>
      <c r="L26" s="29"/>
      <c r="M26" s="29"/>
      <c r="N26" s="29"/>
      <c r="O26" s="31"/>
      <c r="P26" s="29"/>
      <c r="Q26" s="29"/>
      <c r="R26" s="29"/>
      <c r="S26" s="31"/>
      <c r="T26" s="29"/>
      <c r="U26" s="32"/>
      <c r="V26" s="19"/>
      <c r="W26" s="30"/>
    </row>
    <row r="27" spans="1:24" x14ac:dyDescent="0.2">
      <c r="A27" s="15" t="s">
        <v>42</v>
      </c>
      <c r="B27" s="5"/>
      <c r="C27" s="16" t="s">
        <v>44</v>
      </c>
      <c r="D27" s="29">
        <v>313.81</v>
      </c>
      <c r="E27" s="29">
        <v>307.64999999999998</v>
      </c>
      <c r="F27" s="29">
        <v>47.19</v>
      </c>
      <c r="G27" s="18">
        <f>SUM(D27:F27)</f>
        <v>668.65000000000009</v>
      </c>
      <c r="H27" s="29">
        <v>40.130000000000003</v>
      </c>
      <c r="I27" s="29">
        <v>85.06</v>
      </c>
      <c r="J27" s="29">
        <v>175.67</v>
      </c>
      <c r="K27" s="18">
        <f>SUM(H27:J27)</f>
        <v>300.86</v>
      </c>
      <c r="L27" s="29">
        <v>182.9</v>
      </c>
      <c r="M27" s="29">
        <v>0</v>
      </c>
      <c r="N27" s="29">
        <v>65.28</v>
      </c>
      <c r="O27" s="18">
        <f>SUM(L27:N27)</f>
        <v>248.18</v>
      </c>
      <c r="P27" s="29">
        <v>326.29000000000002</v>
      </c>
      <c r="Q27" s="29">
        <v>49.13</v>
      </c>
      <c r="R27" s="29">
        <v>213.6</v>
      </c>
      <c r="S27" s="18">
        <f>SUM(P27:R27)</f>
        <v>589.02</v>
      </c>
      <c r="T27" s="29"/>
      <c r="U27" s="29"/>
      <c r="V27" s="19">
        <f>D27+E27+F27+H27+I27+J27+L27+M27+N27+P27+Q27+R27</f>
        <v>1806.71</v>
      </c>
      <c r="W27" s="30" t="s">
        <v>29</v>
      </c>
    </row>
    <row r="28" spans="1:24" x14ac:dyDescent="0.2">
      <c r="A28" s="15" t="s">
        <v>42</v>
      </c>
      <c r="B28" s="5"/>
      <c r="C28" s="16" t="s">
        <v>45</v>
      </c>
      <c r="D28" s="29">
        <v>0</v>
      </c>
      <c r="E28" s="29">
        <v>0</v>
      </c>
      <c r="F28" s="29">
        <v>21.29</v>
      </c>
      <c r="G28" s="18">
        <f t="shared" ref="G28:G29" si="7">SUM(D28:F28)</f>
        <v>21.29</v>
      </c>
      <c r="H28" s="29">
        <v>67.3</v>
      </c>
      <c r="I28" s="29">
        <v>10</v>
      </c>
      <c r="J28" s="29">
        <v>0</v>
      </c>
      <c r="K28" s="18">
        <f>SUM(H28:J28)</f>
        <v>77.3</v>
      </c>
      <c r="L28" s="29">
        <v>71.930000000000007</v>
      </c>
      <c r="M28" s="29">
        <v>16.559999999999999</v>
      </c>
      <c r="N28" s="29">
        <v>51</v>
      </c>
      <c r="O28" s="18">
        <f>SUM(L28:N28)</f>
        <v>139.49</v>
      </c>
      <c r="P28" s="29">
        <v>39.68</v>
      </c>
      <c r="Q28" s="29">
        <v>0</v>
      </c>
      <c r="R28" s="29">
        <v>67.08</v>
      </c>
      <c r="S28" s="18">
        <f>SUM(P28:R28)</f>
        <v>106.75999999999999</v>
      </c>
      <c r="T28" s="29"/>
      <c r="U28" s="29"/>
      <c r="V28" s="19">
        <f>D28+E28+F28+H28+I28+J28+L28+M28+N28+P28+Q28+R28</f>
        <v>344.84</v>
      </c>
      <c r="W28" s="30" t="s">
        <v>29</v>
      </c>
    </row>
    <row r="29" spans="1:24" ht="13.5" thickBot="1" x14ac:dyDescent="0.25">
      <c r="A29" s="15" t="s">
        <v>42</v>
      </c>
      <c r="B29" s="5"/>
      <c r="C29" s="21" t="s">
        <v>43</v>
      </c>
      <c r="D29" s="33">
        <v>0</v>
      </c>
      <c r="E29" s="33">
        <v>43.51</v>
      </c>
      <c r="F29" s="33">
        <v>0</v>
      </c>
      <c r="G29" s="18">
        <f t="shared" si="7"/>
        <v>43.51</v>
      </c>
      <c r="H29" s="33">
        <v>0</v>
      </c>
      <c r="I29" s="33">
        <v>43.77</v>
      </c>
      <c r="J29" s="33">
        <v>0</v>
      </c>
      <c r="K29" s="23">
        <f>SUM(H29:J29)</f>
        <v>43.77</v>
      </c>
      <c r="L29" s="33">
        <v>0</v>
      </c>
      <c r="M29" s="33">
        <v>0</v>
      </c>
      <c r="N29" s="33">
        <v>0</v>
      </c>
      <c r="O29" s="23">
        <f>SUM(L29:N29)</f>
        <v>0</v>
      </c>
      <c r="P29" s="33">
        <v>0</v>
      </c>
      <c r="Q29" s="33">
        <v>0</v>
      </c>
      <c r="R29" s="33">
        <v>0</v>
      </c>
      <c r="S29" s="23">
        <f>SUM(P29:R29)</f>
        <v>0</v>
      </c>
      <c r="T29" s="33"/>
      <c r="U29" s="34"/>
      <c r="V29" s="22">
        <f>D29+E29+F29+H29+I29+J29+L29+M29+N29+P29+Q29+R29</f>
        <v>87.28</v>
      </c>
      <c r="W29" s="35" t="s">
        <v>29</v>
      </c>
    </row>
    <row r="30" spans="1:24" x14ac:dyDescent="0.2">
      <c r="A30" s="15"/>
      <c r="B30" s="5"/>
      <c r="C30" s="14"/>
      <c r="D30" s="32"/>
      <c r="E30" s="32"/>
      <c r="F30" s="32"/>
      <c r="G30" s="25"/>
      <c r="H30" s="32"/>
      <c r="I30" s="32"/>
      <c r="J30" s="32"/>
      <c r="K30" s="25"/>
      <c r="L30" s="32"/>
      <c r="M30" s="32"/>
      <c r="N30" s="32"/>
      <c r="O30" s="25"/>
      <c r="P30" s="32"/>
      <c r="Q30" s="32"/>
      <c r="R30" s="32"/>
      <c r="S30" s="25"/>
      <c r="T30" s="32"/>
      <c r="U30" s="36"/>
      <c r="V30" s="17"/>
      <c r="W30" s="37"/>
    </row>
    <row r="31" spans="1:24" x14ac:dyDescent="0.2">
      <c r="A31" s="15"/>
      <c r="B31" s="12">
        <v>5</v>
      </c>
      <c r="C31" s="12" t="s">
        <v>31</v>
      </c>
      <c r="D31" s="5"/>
      <c r="E31" s="5"/>
      <c r="F31" s="5"/>
      <c r="G31" s="13"/>
      <c r="H31" s="5"/>
      <c r="I31" s="5"/>
      <c r="J31" s="5"/>
      <c r="K31" s="13"/>
      <c r="L31" s="5"/>
      <c r="M31" s="5"/>
      <c r="N31" s="5"/>
      <c r="O31" s="13"/>
      <c r="P31" s="5"/>
      <c r="Q31" s="5"/>
      <c r="R31" s="5"/>
      <c r="S31" s="13"/>
      <c r="T31" s="5"/>
      <c r="U31" s="5"/>
      <c r="V31" s="19"/>
      <c r="W31" s="30"/>
    </row>
    <row r="32" spans="1:24" x14ac:dyDescent="0.2">
      <c r="A32" s="38" t="s">
        <v>25</v>
      </c>
      <c r="B32" s="12"/>
      <c r="C32" s="39" t="s">
        <v>46</v>
      </c>
      <c r="D32" s="5">
        <v>55</v>
      </c>
      <c r="E32" s="5">
        <v>0</v>
      </c>
      <c r="F32" s="5">
        <v>22</v>
      </c>
      <c r="G32" s="18">
        <f>SUM(D32:F32)</f>
        <v>77</v>
      </c>
      <c r="H32" s="17">
        <v>0</v>
      </c>
      <c r="I32" s="17">
        <v>0</v>
      </c>
      <c r="J32" s="17">
        <v>0</v>
      </c>
      <c r="K32" s="18">
        <f>SUM(H32:J32)</f>
        <v>0</v>
      </c>
      <c r="L32" s="17">
        <v>0</v>
      </c>
      <c r="M32" s="17">
        <v>0</v>
      </c>
      <c r="N32" s="17">
        <v>66</v>
      </c>
      <c r="O32" s="18">
        <f>SUM(L32:N32)</f>
        <v>66</v>
      </c>
      <c r="P32" s="17">
        <v>22</v>
      </c>
      <c r="Q32" s="17">
        <v>22</v>
      </c>
      <c r="R32" s="17">
        <v>0</v>
      </c>
      <c r="S32" s="18">
        <f>SUM(P32:R32)</f>
        <v>44</v>
      </c>
      <c r="T32" s="17"/>
      <c r="U32" s="17"/>
      <c r="V32" s="19">
        <f>D32+E32+F32+H32+I32+J32+L32+M32+N32+P32+Q32+R32</f>
        <v>187</v>
      </c>
      <c r="W32" s="40" t="s">
        <v>29</v>
      </c>
    </row>
    <row r="33" spans="1:25" s="20" customFormat="1" x14ac:dyDescent="0.2">
      <c r="A33" s="38" t="s">
        <v>25</v>
      </c>
      <c r="B33" s="17"/>
      <c r="C33" s="39" t="s">
        <v>47</v>
      </c>
      <c r="D33" s="17">
        <v>0</v>
      </c>
      <c r="E33" s="17">
        <v>0</v>
      </c>
      <c r="F33" s="17">
        <v>0</v>
      </c>
      <c r="G33" s="18">
        <f>SUM(D33:F33)</f>
        <v>0</v>
      </c>
      <c r="H33" s="17">
        <v>0</v>
      </c>
      <c r="I33" s="17">
        <v>22</v>
      </c>
      <c r="J33" s="17">
        <v>22</v>
      </c>
      <c r="K33" s="18">
        <f>SUM(H33:J33)</f>
        <v>44</v>
      </c>
      <c r="L33" s="17">
        <v>11</v>
      </c>
      <c r="M33" s="17">
        <v>0</v>
      </c>
      <c r="N33" s="17">
        <v>0</v>
      </c>
      <c r="O33" s="18">
        <f>SUM(L33:N33)</f>
        <v>11</v>
      </c>
      <c r="P33" s="17">
        <v>0</v>
      </c>
      <c r="Q33" s="17">
        <v>11</v>
      </c>
      <c r="R33" s="17">
        <v>0</v>
      </c>
      <c r="S33" s="18">
        <f>SUM(P33:R33)</f>
        <v>11</v>
      </c>
      <c r="T33" s="17"/>
      <c r="U33" s="17"/>
      <c r="V33" s="19">
        <f>D33+E33+F33+H33+I33+J33+L33+M33+N33+P33+Q33+R33</f>
        <v>66</v>
      </c>
      <c r="W33" s="40" t="s">
        <v>29</v>
      </c>
    </row>
    <row r="34" spans="1:25" x14ac:dyDescent="0.2">
      <c r="A34" s="15"/>
      <c r="B34" s="5"/>
      <c r="C34" s="5"/>
      <c r="D34" s="5"/>
      <c r="E34" s="5"/>
      <c r="F34" s="5"/>
      <c r="G34" s="13"/>
      <c r="H34" s="5"/>
      <c r="I34" s="5"/>
      <c r="J34" s="5"/>
      <c r="K34" s="13"/>
      <c r="L34" s="5"/>
      <c r="M34" s="5"/>
      <c r="N34" s="5"/>
      <c r="O34" s="13"/>
      <c r="P34" s="5"/>
      <c r="Q34" s="5"/>
      <c r="R34" s="5"/>
      <c r="S34" s="13"/>
      <c r="T34" s="5"/>
      <c r="U34" s="5"/>
      <c r="V34" s="19"/>
      <c r="W34" s="5"/>
    </row>
    <row r="35" spans="1:25" x14ac:dyDescent="0.2">
      <c r="A35" s="15"/>
      <c r="B35" s="5"/>
      <c r="C35" s="6" t="s">
        <v>32</v>
      </c>
      <c r="D35" s="7" t="s">
        <v>2</v>
      </c>
      <c r="E35" s="7" t="s">
        <v>3</v>
      </c>
      <c r="F35" s="7" t="s">
        <v>4</v>
      </c>
      <c r="G35" s="8"/>
      <c r="H35" s="7" t="s">
        <v>6</v>
      </c>
      <c r="I35" s="7" t="s">
        <v>7</v>
      </c>
      <c r="J35" s="7" t="s">
        <v>8</v>
      </c>
      <c r="K35" s="8"/>
      <c r="L35" s="7" t="s">
        <v>10</v>
      </c>
      <c r="M35" s="7" t="s">
        <v>11</v>
      </c>
      <c r="N35" s="7" t="s">
        <v>12</v>
      </c>
      <c r="O35" s="8"/>
      <c r="P35" s="7" t="s">
        <v>14</v>
      </c>
      <c r="Q35" s="7" t="s">
        <v>15</v>
      </c>
      <c r="R35" s="7" t="s">
        <v>16</v>
      </c>
      <c r="S35" s="8"/>
      <c r="T35" s="5"/>
      <c r="U35" s="5"/>
      <c r="V35" s="19"/>
      <c r="W35" s="5"/>
    </row>
    <row r="36" spans="1:25" x14ac:dyDescent="0.2">
      <c r="A36" s="15"/>
      <c r="B36" s="12">
        <v>6</v>
      </c>
      <c r="C36" s="12" t="s">
        <v>33</v>
      </c>
      <c r="D36" s="5"/>
      <c r="E36" s="5"/>
      <c r="F36" s="5"/>
      <c r="G36" s="13"/>
      <c r="H36" s="5"/>
      <c r="I36" s="5"/>
      <c r="J36" s="5"/>
      <c r="K36" s="13"/>
      <c r="L36" s="5"/>
      <c r="M36" s="5"/>
      <c r="N36" s="5"/>
      <c r="O36" s="13"/>
      <c r="P36" s="5"/>
      <c r="Q36" s="5"/>
      <c r="R36" s="5"/>
      <c r="S36" s="13"/>
      <c r="T36" s="5"/>
      <c r="U36" s="5"/>
      <c r="V36" s="19"/>
      <c r="W36" s="5"/>
    </row>
    <row r="37" spans="1:25" x14ac:dyDescent="0.2">
      <c r="A37" s="15" t="s">
        <v>22</v>
      </c>
      <c r="B37" s="5"/>
      <c r="C37" s="16" t="s">
        <v>23</v>
      </c>
      <c r="D37" s="17">
        <v>3247</v>
      </c>
      <c r="E37" s="17">
        <v>1857</v>
      </c>
      <c r="F37" s="17">
        <v>2418</v>
      </c>
      <c r="G37" s="18">
        <f t="shared" ref="G37:G44" si="8">D37+E37+F37</f>
        <v>7522</v>
      </c>
      <c r="H37" s="17">
        <v>2273</v>
      </c>
      <c r="I37" s="17">
        <v>2253</v>
      </c>
      <c r="J37" s="17">
        <v>2844</v>
      </c>
      <c r="K37" s="18">
        <f t="shared" ref="K37:K44" si="9">H37+I37+J37</f>
        <v>7370</v>
      </c>
      <c r="L37" s="17">
        <v>2964</v>
      </c>
      <c r="M37" s="17">
        <v>2378</v>
      </c>
      <c r="N37" s="17">
        <v>2296</v>
      </c>
      <c r="O37" s="18">
        <f t="shared" ref="O37:O44" si="10">L37+M37+N37</f>
        <v>7638</v>
      </c>
      <c r="P37" s="17">
        <v>2162</v>
      </c>
      <c r="Q37" s="17">
        <v>2160</v>
      </c>
      <c r="R37" s="17">
        <v>1132</v>
      </c>
      <c r="S37" s="18">
        <f t="shared" ref="S37:S44" si="11">SUM(P37:R37)</f>
        <v>5454</v>
      </c>
      <c r="T37" s="5"/>
      <c r="U37" s="17"/>
      <c r="V37" s="19">
        <f t="shared" ref="V37:V44" si="12">D37+E37+F37+H37+I37+J37+L37+M37+N37+P37+Q37+R37</f>
        <v>27984</v>
      </c>
      <c r="W37" s="30" t="s">
        <v>34</v>
      </c>
    </row>
    <row r="38" spans="1:25" x14ac:dyDescent="0.2">
      <c r="A38" s="15" t="s">
        <v>22</v>
      </c>
      <c r="B38" s="5"/>
      <c r="C38" s="44" t="s">
        <v>53</v>
      </c>
      <c r="D38" s="19">
        <v>9730</v>
      </c>
      <c r="E38" s="19">
        <v>30880</v>
      </c>
      <c r="F38" s="17">
        <v>53860</v>
      </c>
      <c r="G38" s="18">
        <f t="shared" si="8"/>
        <v>94470</v>
      </c>
      <c r="H38" s="17">
        <v>56060</v>
      </c>
      <c r="I38" s="17">
        <v>49090</v>
      </c>
      <c r="J38" s="17">
        <v>82670</v>
      </c>
      <c r="K38" s="18">
        <f t="shared" si="9"/>
        <v>187820</v>
      </c>
      <c r="L38" s="17">
        <v>110460</v>
      </c>
      <c r="M38" s="17">
        <v>31180</v>
      </c>
      <c r="N38" s="17">
        <v>61750</v>
      </c>
      <c r="O38" s="18">
        <f t="shared" si="10"/>
        <v>203390</v>
      </c>
      <c r="P38" s="17">
        <v>111210</v>
      </c>
      <c r="Q38" s="17">
        <v>102170</v>
      </c>
      <c r="R38" s="17">
        <v>35340</v>
      </c>
      <c r="S38" s="18">
        <f t="shared" si="11"/>
        <v>248720</v>
      </c>
      <c r="T38" s="5"/>
      <c r="U38" s="17"/>
      <c r="V38" s="19">
        <f t="shared" si="12"/>
        <v>734400</v>
      </c>
      <c r="W38" s="30" t="s">
        <v>34</v>
      </c>
      <c r="X38" s="228">
        <f>V38/V44</f>
        <v>0.80967642710431531</v>
      </c>
    </row>
    <row r="39" spans="1:25" x14ac:dyDescent="0.2">
      <c r="A39" s="15" t="s">
        <v>22</v>
      </c>
      <c r="B39" s="5"/>
      <c r="C39" s="44" t="s">
        <v>54</v>
      </c>
      <c r="D39" s="19">
        <v>2950</v>
      </c>
      <c r="E39" s="19">
        <v>1850</v>
      </c>
      <c r="F39" s="19">
        <v>9050</v>
      </c>
      <c r="G39" s="18">
        <f t="shared" si="8"/>
        <v>13850</v>
      </c>
      <c r="H39" s="17">
        <v>9200</v>
      </c>
      <c r="I39" s="17">
        <v>4850</v>
      </c>
      <c r="J39" s="17">
        <v>8000</v>
      </c>
      <c r="K39" s="18">
        <f t="shared" si="9"/>
        <v>22050</v>
      </c>
      <c r="L39" s="17">
        <v>8850</v>
      </c>
      <c r="M39" s="17">
        <v>3150</v>
      </c>
      <c r="N39" s="17">
        <v>6400</v>
      </c>
      <c r="O39" s="18">
        <f t="shared" si="10"/>
        <v>18400</v>
      </c>
      <c r="P39" s="17">
        <v>5150</v>
      </c>
      <c r="Q39" s="17">
        <v>3400</v>
      </c>
      <c r="R39" s="17">
        <v>1650</v>
      </c>
      <c r="S39" s="18">
        <f t="shared" si="11"/>
        <v>10200</v>
      </c>
      <c r="T39" s="5"/>
      <c r="U39" s="17"/>
      <c r="V39" s="19">
        <f t="shared" si="12"/>
        <v>64500</v>
      </c>
      <c r="W39" s="30" t="s">
        <v>34</v>
      </c>
    </row>
    <row r="40" spans="1:25" x14ac:dyDescent="0.2">
      <c r="A40" s="15" t="s">
        <v>22</v>
      </c>
      <c r="B40" s="5"/>
      <c r="C40" s="44" t="s">
        <v>58</v>
      </c>
      <c r="D40" s="19">
        <v>810</v>
      </c>
      <c r="E40" s="19">
        <v>0</v>
      </c>
      <c r="F40" s="19">
        <v>80</v>
      </c>
      <c r="G40" s="18">
        <f t="shared" si="8"/>
        <v>890</v>
      </c>
      <c r="H40" s="17">
        <v>870</v>
      </c>
      <c r="I40" s="17">
        <v>0</v>
      </c>
      <c r="J40" s="17">
        <v>0</v>
      </c>
      <c r="K40" s="18">
        <f t="shared" si="9"/>
        <v>870</v>
      </c>
      <c r="L40" s="17">
        <v>0</v>
      </c>
      <c r="M40" s="17">
        <v>560</v>
      </c>
      <c r="N40" s="17">
        <v>0</v>
      </c>
      <c r="O40" s="18">
        <f t="shared" si="10"/>
        <v>560</v>
      </c>
      <c r="P40" s="17">
        <v>0</v>
      </c>
      <c r="Q40" s="17">
        <v>60</v>
      </c>
      <c r="R40" s="17">
        <v>610</v>
      </c>
      <c r="S40" s="18">
        <f t="shared" si="11"/>
        <v>670</v>
      </c>
      <c r="T40" s="45"/>
      <c r="U40" s="19"/>
      <c r="V40" s="19">
        <f t="shared" si="12"/>
        <v>2990</v>
      </c>
      <c r="W40" s="30" t="s">
        <v>34</v>
      </c>
    </row>
    <row r="41" spans="1:25" x14ac:dyDescent="0.2">
      <c r="A41" s="15" t="s">
        <v>22</v>
      </c>
      <c r="B41" s="5"/>
      <c r="C41" s="44" t="s">
        <v>59</v>
      </c>
      <c r="D41" s="19">
        <v>1240</v>
      </c>
      <c r="E41" s="19">
        <v>737</v>
      </c>
      <c r="F41" s="19">
        <v>972</v>
      </c>
      <c r="G41" s="18">
        <f t="shared" si="8"/>
        <v>2949</v>
      </c>
      <c r="H41" s="17">
        <v>771</v>
      </c>
      <c r="I41" s="17">
        <v>503</v>
      </c>
      <c r="J41" s="17">
        <v>871</v>
      </c>
      <c r="K41" s="18">
        <f t="shared" si="9"/>
        <v>2145</v>
      </c>
      <c r="L41" s="17">
        <v>737</v>
      </c>
      <c r="M41" s="17">
        <v>737</v>
      </c>
      <c r="N41" s="17">
        <v>871</v>
      </c>
      <c r="O41" s="18">
        <f t="shared" si="10"/>
        <v>2345</v>
      </c>
      <c r="P41" s="17">
        <v>871</v>
      </c>
      <c r="Q41" s="17">
        <v>871</v>
      </c>
      <c r="R41" s="17">
        <v>570</v>
      </c>
      <c r="S41" s="18">
        <f t="shared" si="11"/>
        <v>2312</v>
      </c>
      <c r="T41" s="45"/>
      <c r="U41" s="19"/>
      <c r="V41" s="19">
        <f t="shared" si="12"/>
        <v>9751</v>
      </c>
      <c r="W41" s="30" t="s">
        <v>34</v>
      </c>
    </row>
    <row r="42" spans="1:25" x14ac:dyDescent="0.2">
      <c r="A42" s="15" t="s">
        <v>38</v>
      </c>
      <c r="B42" s="5"/>
      <c r="C42" s="44" t="s">
        <v>37</v>
      </c>
      <c r="D42" s="19">
        <v>4129</v>
      </c>
      <c r="E42" s="19">
        <v>4086</v>
      </c>
      <c r="F42" s="19">
        <v>4485</v>
      </c>
      <c r="G42" s="18">
        <f>D42+E42+F42</f>
        <v>12700</v>
      </c>
      <c r="H42" s="17">
        <v>4069</v>
      </c>
      <c r="I42" s="17">
        <v>4061</v>
      </c>
      <c r="J42" s="17">
        <v>4182</v>
      </c>
      <c r="K42" s="18">
        <f t="shared" si="9"/>
        <v>12312</v>
      </c>
      <c r="L42" s="17">
        <v>4124</v>
      </c>
      <c r="M42" s="17">
        <v>3700</v>
      </c>
      <c r="N42" s="17">
        <v>4432</v>
      </c>
      <c r="O42" s="18">
        <f t="shared" si="10"/>
        <v>12256</v>
      </c>
      <c r="P42" s="17">
        <v>4160</v>
      </c>
      <c r="Q42" s="17">
        <v>4170</v>
      </c>
      <c r="R42" s="17">
        <v>3900</v>
      </c>
      <c r="S42" s="18">
        <f t="shared" si="11"/>
        <v>12230</v>
      </c>
      <c r="T42" s="45"/>
      <c r="U42" s="19"/>
      <c r="V42" s="19">
        <f>D42+E42+F42+H42+I42+J42+L42+M42+N42+P42+Q42+R42</f>
        <v>49498</v>
      </c>
      <c r="W42" s="30" t="s">
        <v>34</v>
      </c>
    </row>
    <row r="43" spans="1:25" ht="13.5" thickBot="1" x14ac:dyDescent="0.25">
      <c r="A43" s="15" t="s">
        <v>25</v>
      </c>
      <c r="B43" s="5"/>
      <c r="C43" s="21" t="s">
        <v>26</v>
      </c>
      <c r="D43" s="22">
        <v>3276</v>
      </c>
      <c r="E43" s="22">
        <v>3275</v>
      </c>
      <c r="F43" s="22">
        <v>2825</v>
      </c>
      <c r="G43" s="23">
        <f t="shared" si="8"/>
        <v>9376</v>
      </c>
      <c r="H43" s="22">
        <v>1912</v>
      </c>
      <c r="I43" s="22">
        <v>1588</v>
      </c>
      <c r="J43" s="22">
        <v>1882</v>
      </c>
      <c r="K43" s="23">
        <f t="shared" si="9"/>
        <v>5382</v>
      </c>
      <c r="L43" s="22">
        <v>1954</v>
      </c>
      <c r="M43" s="22">
        <v>1194</v>
      </c>
      <c r="N43" s="22"/>
      <c r="O43" s="23">
        <f t="shared" si="10"/>
        <v>3148</v>
      </c>
      <c r="P43" s="22"/>
      <c r="Q43" s="22"/>
      <c r="R43" s="22"/>
      <c r="S43" s="23">
        <f t="shared" si="11"/>
        <v>0</v>
      </c>
      <c r="T43" s="41"/>
      <c r="U43" s="22"/>
      <c r="V43" s="19">
        <f t="shared" si="12"/>
        <v>17906</v>
      </c>
      <c r="W43" s="35" t="s">
        <v>34</v>
      </c>
      <c r="Y43" s="20"/>
    </row>
    <row r="44" spans="1:25" x14ac:dyDescent="0.2">
      <c r="A44" s="15"/>
      <c r="B44" s="5"/>
      <c r="C44" s="14" t="s">
        <v>35</v>
      </c>
      <c r="D44" s="24">
        <f>SUM(D37:D43)</f>
        <v>25382</v>
      </c>
      <c r="E44" s="24">
        <f>SUM(E37:E43)</f>
        <v>42685</v>
      </c>
      <c r="F44" s="24">
        <f>SUM(F37:F43)</f>
        <v>73690</v>
      </c>
      <c r="G44" s="25">
        <f t="shared" si="8"/>
        <v>141757</v>
      </c>
      <c r="H44" s="24">
        <f>SUM(H37:H43)</f>
        <v>75155</v>
      </c>
      <c r="I44" s="24">
        <f>SUM(I37:I43)</f>
        <v>62345</v>
      </c>
      <c r="J44" s="24">
        <f>SUM(J37:J43)</f>
        <v>100449</v>
      </c>
      <c r="K44" s="25">
        <f t="shared" si="9"/>
        <v>237949</v>
      </c>
      <c r="L44" s="24">
        <f>SUM(L37:L43)</f>
        <v>129089</v>
      </c>
      <c r="M44" s="24">
        <f>SUM(M37:M43)</f>
        <v>42899</v>
      </c>
      <c r="N44" s="24">
        <f>SUM(N37:N43)</f>
        <v>75749</v>
      </c>
      <c r="O44" s="25">
        <f t="shared" si="10"/>
        <v>247737</v>
      </c>
      <c r="P44" s="24">
        <f>SUM(P37:P43)</f>
        <v>123553</v>
      </c>
      <c r="Q44" s="24">
        <f>SUM(Q37:Q43)</f>
        <v>112831</v>
      </c>
      <c r="R44" s="24">
        <f>SUM(R37:R43)</f>
        <v>43202</v>
      </c>
      <c r="S44" s="25">
        <f t="shared" si="11"/>
        <v>279586</v>
      </c>
      <c r="T44" s="24"/>
      <c r="U44" s="24"/>
      <c r="V44" s="17">
        <f t="shared" si="12"/>
        <v>907029</v>
      </c>
      <c r="W44" s="42" t="s">
        <v>34</v>
      </c>
    </row>
    <row r="45" spans="1:25" x14ac:dyDescent="0.2">
      <c r="A45" s="15"/>
      <c r="B45" s="5"/>
      <c r="C45" s="14"/>
      <c r="D45" s="24"/>
      <c r="E45" s="24"/>
      <c r="F45" s="24"/>
      <c r="G45" s="25"/>
      <c r="H45" s="24"/>
      <c r="I45" s="24"/>
      <c r="J45" s="24"/>
      <c r="K45" s="25"/>
      <c r="L45" s="24"/>
      <c r="M45" s="24"/>
      <c r="N45" s="24"/>
      <c r="O45" s="25"/>
      <c r="P45" s="24"/>
      <c r="Q45" s="24"/>
      <c r="R45" s="24"/>
      <c r="S45" s="25"/>
      <c r="T45" s="24"/>
      <c r="U45" s="24"/>
      <c r="V45" s="17"/>
      <c r="W45" s="42"/>
    </row>
    <row r="46" spans="1:25" x14ac:dyDescent="0.2">
      <c r="A46" s="15"/>
      <c r="B46" s="46">
        <v>7</v>
      </c>
      <c r="C46" s="47" t="s">
        <v>48</v>
      </c>
      <c r="D46" s="24"/>
      <c r="E46" s="24"/>
      <c r="F46" s="24"/>
      <c r="G46" s="25"/>
      <c r="H46" s="24"/>
      <c r="I46" s="24"/>
      <c r="J46" s="24"/>
      <c r="K46" s="25"/>
      <c r="L46" s="24"/>
      <c r="M46" s="24"/>
      <c r="N46" s="24"/>
      <c r="O46" s="25"/>
      <c r="P46" s="24"/>
      <c r="Q46" s="24"/>
      <c r="R46" s="24"/>
      <c r="S46" s="25"/>
      <c r="T46" s="24"/>
      <c r="U46" s="24"/>
      <c r="V46" s="17"/>
      <c r="W46" s="42"/>
    </row>
    <row r="47" spans="1:25" x14ac:dyDescent="0.2">
      <c r="A47" s="15" t="s">
        <v>49</v>
      </c>
      <c r="B47" s="5"/>
      <c r="C47" s="48" t="s">
        <v>50</v>
      </c>
      <c r="D47" s="24">
        <v>4050</v>
      </c>
      <c r="E47" s="24">
        <v>3243</v>
      </c>
      <c r="F47" s="24">
        <v>2389</v>
      </c>
      <c r="G47" s="18">
        <f t="shared" ref="G47:G49" si="13">D47+E47+F47</f>
        <v>9682</v>
      </c>
      <c r="H47" s="24">
        <v>5644.09</v>
      </c>
      <c r="I47" s="24">
        <v>4006.44</v>
      </c>
      <c r="J47" s="24">
        <v>5626.46</v>
      </c>
      <c r="K47" s="18">
        <f t="shared" ref="K47:K49" si="14">H47+I47+J47</f>
        <v>15276.990000000002</v>
      </c>
      <c r="L47" s="24">
        <v>6275.5</v>
      </c>
      <c r="M47" s="24">
        <v>3335</v>
      </c>
      <c r="N47" s="24">
        <v>5900.36</v>
      </c>
      <c r="O47" s="18">
        <f t="shared" ref="O47:O49" si="15">L47+M47+N47</f>
        <v>15510.86</v>
      </c>
      <c r="P47" s="24">
        <v>5778.81</v>
      </c>
      <c r="Q47" s="24">
        <v>6237.43</v>
      </c>
      <c r="R47" s="24">
        <v>7724</v>
      </c>
      <c r="S47" s="18">
        <f t="shared" ref="S47:S49" si="16">SUM(P47:R47)</f>
        <v>19740.240000000002</v>
      </c>
      <c r="T47" s="24"/>
      <c r="U47" s="24"/>
      <c r="V47" s="19">
        <f>D47+E47+F47+H47+I47+J47+L47+M47+N47+P47+Q47+R47</f>
        <v>60210.09</v>
      </c>
      <c r="W47" s="42" t="s">
        <v>56</v>
      </c>
    </row>
    <row r="48" spans="1:25" x14ac:dyDescent="0.2">
      <c r="A48" s="15"/>
      <c r="B48" s="5"/>
      <c r="C48" s="48" t="s">
        <v>51</v>
      </c>
      <c r="D48" s="24">
        <v>2889</v>
      </c>
      <c r="E48" s="24">
        <v>10226</v>
      </c>
      <c r="F48" s="24">
        <v>10384</v>
      </c>
      <c r="G48" s="18">
        <f t="shared" si="13"/>
        <v>23499</v>
      </c>
      <c r="H48" s="24">
        <v>10751.38</v>
      </c>
      <c r="I48" s="24">
        <v>10174.84</v>
      </c>
      <c r="J48" s="24">
        <v>7379.68</v>
      </c>
      <c r="K48" s="18">
        <f t="shared" si="14"/>
        <v>28305.9</v>
      </c>
      <c r="L48" s="24">
        <v>7449.58</v>
      </c>
      <c r="M48" s="24">
        <v>2112.29</v>
      </c>
      <c r="N48" s="24">
        <v>16865</v>
      </c>
      <c r="O48" s="18">
        <f t="shared" si="15"/>
        <v>26426.87</v>
      </c>
      <c r="P48" s="24">
        <v>11189.24</v>
      </c>
      <c r="Q48" s="24">
        <v>12420</v>
      </c>
      <c r="R48" s="24">
        <v>5693</v>
      </c>
      <c r="S48" s="18">
        <f t="shared" si="16"/>
        <v>29302.239999999998</v>
      </c>
      <c r="T48" s="24"/>
      <c r="U48" s="24"/>
      <c r="V48" s="19">
        <f t="shared" ref="V48:V49" si="17">D48+E48+F48+H48+I48+J48+L48+M48+N48+P48+Q48+R48</f>
        <v>107534.01000000001</v>
      </c>
      <c r="W48" s="42" t="s">
        <v>56</v>
      </c>
    </row>
    <row r="49" spans="1:23" x14ac:dyDescent="0.2">
      <c r="A49" s="15"/>
      <c r="B49" s="5"/>
      <c r="C49" s="48" t="s">
        <v>52</v>
      </c>
      <c r="D49" s="24">
        <v>2998</v>
      </c>
      <c r="E49" s="24">
        <v>1144</v>
      </c>
      <c r="F49" s="24">
        <v>1092</v>
      </c>
      <c r="G49" s="18">
        <f t="shared" si="13"/>
        <v>5234</v>
      </c>
      <c r="H49" s="24">
        <v>286</v>
      </c>
      <c r="I49" s="24">
        <v>4360</v>
      </c>
      <c r="J49" s="24">
        <v>2996</v>
      </c>
      <c r="K49" s="18">
        <f t="shared" si="14"/>
        <v>7642</v>
      </c>
      <c r="L49" s="24">
        <v>2305</v>
      </c>
      <c r="M49" s="24">
        <v>1112</v>
      </c>
      <c r="N49" s="24">
        <v>3075</v>
      </c>
      <c r="O49" s="18">
        <f t="shared" si="15"/>
        <v>6492</v>
      </c>
      <c r="P49" s="24">
        <v>1678</v>
      </c>
      <c r="Q49" s="24">
        <v>4308</v>
      </c>
      <c r="R49" s="24">
        <v>1192</v>
      </c>
      <c r="S49" s="18">
        <f t="shared" si="16"/>
        <v>7178</v>
      </c>
      <c r="T49" s="24"/>
      <c r="U49" s="24"/>
      <c r="V49" s="19">
        <f t="shared" si="17"/>
        <v>26546</v>
      </c>
      <c r="W49" s="42" t="s">
        <v>56</v>
      </c>
    </row>
    <row r="50" spans="1:23" x14ac:dyDescent="0.2">
      <c r="A50" s="15"/>
      <c r="B50" s="5"/>
      <c r="C50" s="5"/>
      <c r="D50" s="17"/>
      <c r="E50" s="17"/>
      <c r="F50" s="17"/>
      <c r="G50" s="18"/>
      <c r="H50" s="17"/>
      <c r="I50" s="17"/>
      <c r="J50" s="17"/>
      <c r="K50" s="18"/>
      <c r="L50" s="17"/>
      <c r="M50" s="17"/>
      <c r="N50" s="17"/>
      <c r="O50" s="18"/>
      <c r="P50" s="17"/>
      <c r="Q50" s="17"/>
      <c r="R50" s="17"/>
      <c r="S50" s="18"/>
      <c r="T50" s="17"/>
      <c r="U50" s="17"/>
      <c r="V50" s="17"/>
      <c r="W50" s="5"/>
    </row>
    <row r="52" spans="1:23" x14ac:dyDescent="0.2">
      <c r="A52" s="43" t="s">
        <v>36</v>
      </c>
    </row>
    <row r="54" spans="1:23" x14ac:dyDescent="0.2">
      <c r="D54">
        <v>2020</v>
      </c>
    </row>
    <row r="55" spans="1:23" x14ac:dyDescent="0.2">
      <c r="A55" t="s">
        <v>141</v>
      </c>
      <c r="C55" t="s">
        <v>142</v>
      </c>
      <c r="D55">
        <v>287990</v>
      </c>
      <c r="E55" t="s">
        <v>78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9CD5F-11AD-4634-AD95-1C6DE3F89E71}">
  <dimension ref="A1:G12"/>
  <sheetViews>
    <sheetView workbookViewId="0">
      <selection activeCell="A16" sqref="A16"/>
    </sheetView>
  </sheetViews>
  <sheetFormatPr defaultRowHeight="12.75" x14ac:dyDescent="0.2"/>
  <cols>
    <col min="1" max="1" width="24.7109375" bestFit="1" customWidth="1"/>
    <col min="2" max="2" width="4.7109375" bestFit="1" customWidth="1"/>
  </cols>
  <sheetData>
    <row r="1" spans="1:7" x14ac:dyDescent="0.2">
      <c r="A1" s="57" t="s">
        <v>71</v>
      </c>
    </row>
    <row r="2" spans="1:7" x14ac:dyDescent="0.2">
      <c r="A2" t="s">
        <v>72</v>
      </c>
    </row>
    <row r="4" spans="1:7" x14ac:dyDescent="0.2">
      <c r="A4" t="s">
        <v>76</v>
      </c>
      <c r="C4" s="57">
        <v>2017</v>
      </c>
      <c r="D4" s="57">
        <v>2018</v>
      </c>
      <c r="E4" s="57">
        <v>2019</v>
      </c>
      <c r="F4" s="57">
        <v>2020</v>
      </c>
      <c r="G4" s="57">
        <v>2021</v>
      </c>
    </row>
    <row r="5" spans="1:7" x14ac:dyDescent="0.2">
      <c r="A5" t="s">
        <v>73</v>
      </c>
      <c r="B5" t="s">
        <v>24</v>
      </c>
      <c r="C5" s="56">
        <v>1.89</v>
      </c>
      <c r="D5" s="56">
        <v>1.89</v>
      </c>
      <c r="E5" s="56">
        <v>1.89</v>
      </c>
      <c r="F5" s="56">
        <v>1.8839999999999999</v>
      </c>
      <c r="G5" s="56">
        <v>1.8839999999999999</v>
      </c>
    </row>
    <row r="6" spans="1:7" x14ac:dyDescent="0.2">
      <c r="A6" t="s">
        <v>80</v>
      </c>
      <c r="B6" t="s">
        <v>77</v>
      </c>
      <c r="C6" s="56">
        <v>3.3090000000000002</v>
      </c>
      <c r="D6" s="56">
        <v>3.3090000000000002</v>
      </c>
      <c r="E6" s="56">
        <v>3.3090000000000002</v>
      </c>
      <c r="F6" s="56"/>
    </row>
    <row r="7" spans="1:7" x14ac:dyDescent="0.2">
      <c r="A7" t="s">
        <v>81</v>
      </c>
      <c r="B7" t="s">
        <v>77</v>
      </c>
      <c r="C7" s="56"/>
      <c r="D7" s="56"/>
      <c r="E7" s="56"/>
      <c r="F7" s="56">
        <v>3.2629999999999999</v>
      </c>
      <c r="G7">
        <v>3.2629999999999999</v>
      </c>
    </row>
    <row r="8" spans="1:7" x14ac:dyDescent="0.2">
      <c r="A8" t="s">
        <v>104</v>
      </c>
      <c r="B8" t="s">
        <v>77</v>
      </c>
      <c r="C8" s="56">
        <v>2.8839999999999999</v>
      </c>
      <c r="D8" s="56">
        <v>2.8839999999999999</v>
      </c>
      <c r="E8" s="56">
        <v>2.8839999999999999</v>
      </c>
      <c r="F8" s="56"/>
    </row>
    <row r="9" spans="1:7" x14ac:dyDescent="0.2">
      <c r="A9" t="s">
        <v>79</v>
      </c>
      <c r="B9" t="s">
        <v>77</v>
      </c>
      <c r="C9" s="56"/>
      <c r="D9" s="56"/>
      <c r="E9" s="56"/>
      <c r="F9" s="56">
        <v>2.7839999999999998</v>
      </c>
      <c r="G9">
        <v>2.7839999999999998</v>
      </c>
    </row>
    <row r="10" spans="1:7" x14ac:dyDescent="0.2">
      <c r="A10" t="s">
        <v>74</v>
      </c>
      <c r="B10" t="s">
        <v>77</v>
      </c>
      <c r="C10" s="56">
        <v>1.7250000000000001</v>
      </c>
      <c r="D10" s="56">
        <v>1.7250000000000001</v>
      </c>
      <c r="E10" s="56">
        <v>1.7250000000000001</v>
      </c>
      <c r="F10" s="56">
        <v>1.7250000000000001</v>
      </c>
      <c r="G10" s="56">
        <v>1.7250000000000001</v>
      </c>
    </row>
    <row r="11" spans="1:7" x14ac:dyDescent="0.2">
      <c r="A11" t="s">
        <v>75</v>
      </c>
      <c r="B11" t="s">
        <v>78</v>
      </c>
      <c r="C11" s="56">
        <v>0.52600000000000002</v>
      </c>
      <c r="D11" s="56">
        <v>0.64900000000000002</v>
      </c>
      <c r="E11" s="56">
        <v>0.64900000000000002</v>
      </c>
      <c r="F11" s="56">
        <v>0.55600000000000005</v>
      </c>
      <c r="G11" s="56">
        <v>0.55600000000000005</v>
      </c>
    </row>
    <row r="12" spans="1:7" x14ac:dyDescent="0.2">
      <c r="A12" t="s">
        <v>105</v>
      </c>
      <c r="B12" t="s">
        <v>106</v>
      </c>
      <c r="C12" s="56">
        <v>0.22</v>
      </c>
      <c r="D12" s="56">
        <v>0.22</v>
      </c>
      <c r="E12" s="56">
        <v>0.22</v>
      </c>
      <c r="F12" s="56">
        <v>0.19500000000000001</v>
      </c>
      <c r="G12">
        <v>0.19500000000000001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ABED4-3CB2-42B4-859F-D95F5BEE4A4B}">
  <dimension ref="A1:XFD47"/>
  <sheetViews>
    <sheetView topLeftCell="A67" zoomScale="70" zoomScaleNormal="70" zoomScalePageLayoutView="90" workbookViewId="0">
      <selection activeCell="T49" sqref="T49"/>
    </sheetView>
  </sheetViews>
  <sheetFormatPr defaultColWidth="8.7109375" defaultRowHeight="12.75" x14ac:dyDescent="0.2"/>
  <cols>
    <col min="1" max="1" width="8.7109375" style="173" customWidth="1"/>
    <col min="2" max="2" width="57" style="173" customWidth="1"/>
    <col min="3" max="3" width="15.140625" style="173" hidden="1" customWidth="1"/>
    <col min="4" max="4" width="16.140625" style="173" hidden="1" customWidth="1"/>
    <col min="5" max="5" width="15.140625" style="173" hidden="1" customWidth="1"/>
    <col min="6" max="6" width="15.140625" style="173" bestFit="1" customWidth="1"/>
    <col min="7" max="7" width="15.140625" style="173" customWidth="1"/>
    <col min="8" max="8" width="15.140625" style="173" bestFit="1" customWidth="1"/>
    <col min="9" max="9" width="15.140625" style="173" customWidth="1"/>
    <col min="10" max="10" width="15.140625" style="173" bestFit="1" customWidth="1"/>
    <col min="11" max="11" width="17.7109375" style="173" customWidth="1"/>
    <col min="12" max="12" width="11.140625" style="173" customWidth="1"/>
    <col min="13" max="13" width="18.5703125" style="173" bestFit="1" customWidth="1"/>
    <col min="14" max="14" width="9" style="173" bestFit="1" customWidth="1"/>
    <col min="15" max="16384" width="8.7109375" style="173"/>
  </cols>
  <sheetData>
    <row r="1" spans="1:20 16384:16384" s="75" customFormat="1" ht="47.25" customHeight="1" x14ac:dyDescent="0.2">
      <c r="A1" s="165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5"/>
      <c r="M1" s="165"/>
      <c r="N1" s="165"/>
      <c r="O1" s="165"/>
      <c r="P1" s="165"/>
      <c r="Q1" s="165"/>
      <c r="R1" s="165"/>
      <c r="S1" s="165"/>
      <c r="T1" s="165"/>
    </row>
    <row r="2" spans="1:20 16384:16384" s="169" customFormat="1" ht="50.25" customHeight="1" x14ac:dyDescent="0.2">
      <c r="A2" s="165"/>
      <c r="B2" s="307" t="s">
        <v>200</v>
      </c>
      <c r="C2" s="307"/>
      <c r="D2" s="307"/>
      <c r="E2" s="167"/>
      <c r="F2" s="167"/>
      <c r="G2" s="167"/>
      <c r="H2" s="167"/>
      <c r="I2" s="167"/>
      <c r="J2" s="167"/>
      <c r="K2" s="167"/>
      <c r="L2" s="168"/>
      <c r="M2" s="168"/>
    </row>
    <row r="3" spans="1:20 16384:16384" s="169" customFormat="1" ht="22.15" customHeight="1" thickBot="1" x14ac:dyDescent="0.25">
      <c r="A3" s="165"/>
      <c r="B3" s="170"/>
      <c r="C3" s="170"/>
      <c r="D3" s="170"/>
      <c r="E3" s="167"/>
      <c r="F3" s="167"/>
      <c r="G3" s="167"/>
      <c r="H3" s="167"/>
      <c r="I3" s="167"/>
      <c r="J3" s="167"/>
      <c r="K3" s="167"/>
      <c r="L3" s="168"/>
      <c r="M3" s="168"/>
    </row>
    <row r="4" spans="1:20 16384:16384" s="171" customFormat="1" ht="19.5" customHeight="1" x14ac:dyDescent="0.2">
      <c r="B4" s="103" t="s">
        <v>1</v>
      </c>
      <c r="C4" s="214" t="s">
        <v>135</v>
      </c>
      <c r="D4" s="214">
        <v>2017</v>
      </c>
      <c r="E4" s="214" t="s">
        <v>136</v>
      </c>
      <c r="F4" s="214">
        <v>2018</v>
      </c>
      <c r="G4" s="214" t="s">
        <v>137</v>
      </c>
      <c r="H4" s="214">
        <v>2019</v>
      </c>
      <c r="I4" s="214" t="s">
        <v>138</v>
      </c>
      <c r="J4" s="214">
        <v>2020</v>
      </c>
      <c r="K4" s="214" t="s">
        <v>139</v>
      </c>
      <c r="L4" s="214">
        <v>2021</v>
      </c>
      <c r="N4" s="172"/>
    </row>
    <row r="5" spans="1:20 16384:16384" ht="14.25" x14ac:dyDescent="0.2">
      <c r="B5" s="174" t="s">
        <v>87</v>
      </c>
      <c r="C5" s="175">
        <f>'CO2-footprint 2017H1'!J5</f>
        <v>1209.8778299999999</v>
      </c>
      <c r="D5" s="175">
        <f>'CO2-footprint 2017'!J5</f>
        <v>3723.1431299999999</v>
      </c>
      <c r="E5" s="176">
        <f>'CO2-footprint 2018H1'!J5</f>
        <v>1062.27828</v>
      </c>
      <c r="F5" s="176">
        <f>'CO2-footprint 2018'!J5</f>
        <v>2282.1844499999997</v>
      </c>
      <c r="G5" s="176">
        <f>'CO2-footprint 2019H1'!J5</f>
        <v>979.3904399999999</v>
      </c>
      <c r="H5" s="176">
        <f>'CO2-footprint 2019'!J5</f>
        <v>2269.14156</v>
      </c>
      <c r="I5" s="176">
        <f>'CO2-footprint 2020H1'!J5</f>
        <v>946.31059199999993</v>
      </c>
      <c r="J5" s="176">
        <f>'CO2-footprint 2020'!J5</f>
        <v>2554.8528359999996</v>
      </c>
      <c r="K5" s="177"/>
      <c r="L5" s="177"/>
      <c r="M5" s="178"/>
      <c r="N5" s="178"/>
    </row>
    <row r="6" spans="1:20 16384:16384" ht="14.25" x14ac:dyDescent="0.2">
      <c r="B6" s="179" t="s">
        <v>118</v>
      </c>
      <c r="C6" s="180">
        <f>'CO2-footprint 2017H1'!J6</f>
        <v>214.67388984000002</v>
      </c>
      <c r="D6" s="175">
        <f>'CO2-footprint 2017'!J6</f>
        <v>447.89303709000006</v>
      </c>
      <c r="E6" s="176">
        <f>'CO2-footprint 2018H1'!J6</f>
        <v>208.72083339000005</v>
      </c>
      <c r="F6" s="176">
        <f>'CO2-footprint 2018'!J6</f>
        <v>429.57947585999995</v>
      </c>
      <c r="G6" s="176">
        <f>'CO2-footprint 2019H1'!J6</f>
        <v>209.59636170000002</v>
      </c>
      <c r="H6" s="176">
        <f>'CO2-footprint 2019'!J6</f>
        <v>447.66719784000003</v>
      </c>
      <c r="I6" s="176">
        <f>'CO2-footprint 2020H1'!J6</f>
        <v>196.43762502000001</v>
      </c>
      <c r="J6" s="176">
        <f>'CO2-footprint 2020'!J6</f>
        <v>408.04973365000001</v>
      </c>
      <c r="K6" s="181"/>
      <c r="L6" s="181"/>
      <c r="M6" s="182"/>
      <c r="N6" s="232"/>
    </row>
    <row r="7" spans="1:20 16384:16384" ht="14.25" x14ac:dyDescent="0.2">
      <c r="B7" s="179" t="s">
        <v>119</v>
      </c>
      <c r="C7" s="183">
        <f>'CO2-footprint 2017H1'!J7</f>
        <v>3.82395328</v>
      </c>
      <c r="D7" s="175">
        <f>'CO2-footprint 2017'!J7</f>
        <v>6.4506716399999995</v>
      </c>
      <c r="E7" s="176">
        <f>'CO2-footprint 2018H1'!J7</f>
        <v>3.6205447599999991</v>
      </c>
      <c r="F7" s="176">
        <f>'CO2-footprint 2018'!J7</f>
        <v>5.8669211999999993</v>
      </c>
      <c r="G7" s="176">
        <f>'CO2-footprint 2019H1'!J7</f>
        <v>1.2597312000000001</v>
      </c>
      <c r="H7" s="176">
        <f>'CO2-footprint 2019'!J7</f>
        <v>9.2771935200000009</v>
      </c>
      <c r="I7" s="176">
        <f>'CO2-footprint 2020H1'!J7</f>
        <v>3.2165779199999993</v>
      </c>
      <c r="J7" s="176">
        <f>'CO2-footprint 2020'!J7</f>
        <v>6.2329027200000011</v>
      </c>
      <c r="K7" s="181"/>
      <c r="L7" s="181"/>
    </row>
    <row r="8" spans="1:20 16384:16384" ht="14.25" x14ac:dyDescent="0.2">
      <c r="B8" s="179" t="s">
        <v>74</v>
      </c>
      <c r="C8" s="183">
        <f>'CO2-footprint 2017H1'!J8</f>
        <v>0.49335000000000001</v>
      </c>
      <c r="D8" s="175">
        <f>'CO2-footprint 2017'!J8</f>
        <v>1.157475</v>
      </c>
      <c r="E8" s="176">
        <f>'CO2-footprint 2018H1'!J8</f>
        <v>0.3795</v>
      </c>
      <c r="F8" s="176">
        <f>'CO2-footprint 2018'!J8</f>
        <v>1.043625</v>
      </c>
      <c r="G8" s="176">
        <f>'CO2-footprint 2019H1'!J8</f>
        <v>0.43642500000000001</v>
      </c>
      <c r="H8" s="176">
        <f>'CO2-footprint 2019'!J8</f>
        <v>1.1195250000000001</v>
      </c>
      <c r="I8" s="176">
        <f>'CO2-footprint 2020H1'!J8</f>
        <v>0.20872500000000002</v>
      </c>
      <c r="J8" s="176">
        <f>'CO2-footprint 2020'!J8</f>
        <v>0.43642500000000001</v>
      </c>
      <c r="K8" s="181"/>
      <c r="L8" s="181"/>
    </row>
    <row r="9" spans="1:20 16384:16384" ht="15" thickBot="1" x14ac:dyDescent="0.25">
      <c r="B9" s="215" t="s">
        <v>140</v>
      </c>
      <c r="C9" s="216">
        <f t="shared" ref="C9:J9" si="0">SUM(C5:C8)</f>
        <v>1428.8690231199998</v>
      </c>
      <c r="D9" s="216">
        <f t="shared" si="0"/>
        <v>4178.6443137300002</v>
      </c>
      <c r="E9" s="216">
        <f t="shared" si="0"/>
        <v>1274.9991581500001</v>
      </c>
      <c r="F9" s="216">
        <f t="shared" si="0"/>
        <v>2718.6744720599995</v>
      </c>
      <c r="G9" s="216">
        <f t="shared" si="0"/>
        <v>1190.6829579</v>
      </c>
      <c r="H9" s="216">
        <f t="shared" si="0"/>
        <v>2727.2054763599999</v>
      </c>
      <c r="I9" s="216">
        <f t="shared" si="0"/>
        <v>1146.1735199399998</v>
      </c>
      <c r="J9" s="216">
        <f t="shared" si="0"/>
        <v>2969.5718973699991</v>
      </c>
      <c r="K9" s="216">
        <f>F9-(F9*1%)</f>
        <v>2691.4877273393995</v>
      </c>
      <c r="L9" s="216"/>
      <c r="XFD9" s="216">
        <f>SUM(XFD5:XFD8)</f>
        <v>0</v>
      </c>
    </row>
    <row r="10" spans="1:20 16384:16384" s="184" customFormat="1" x14ac:dyDescent="0.2">
      <c r="B10" s="103" t="s">
        <v>32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20 16384:16384" ht="14.25" x14ac:dyDescent="0.2">
      <c r="B11" s="174" t="s">
        <v>120</v>
      </c>
      <c r="C11" s="175">
        <f>'CO2-footprint 2017H1'!J12</f>
        <v>303.85284200000001</v>
      </c>
      <c r="D11" s="176">
        <f>'CO2-footprint 2017'!J12</f>
        <v>626.07307800000001</v>
      </c>
      <c r="E11" s="176">
        <f>'CO2-footprint 2018H1'!J12</f>
        <v>315.58598499999999</v>
      </c>
      <c r="F11" s="176">
        <f>'CO2-footprint 2018'!J12</f>
        <v>638.07148900000004</v>
      </c>
      <c r="G11" s="176">
        <f>'CO2-footprint 2019H1'!J12</f>
        <v>285.619708</v>
      </c>
      <c r="H11" s="176">
        <f>'CO2-footprint 2019'!J12</f>
        <v>599.06918500000006</v>
      </c>
      <c r="I11" s="176">
        <f>'CO2-footprint 2020H1'!J12</f>
        <v>211.11653600000002</v>
      </c>
      <c r="J11" s="176">
        <f>'CO2-footprint 2020'!J12</f>
        <v>504.30812400000008</v>
      </c>
      <c r="K11" s="177"/>
      <c r="L11" s="177"/>
    </row>
    <row r="12" spans="1:20 16384:16384" ht="15" thickBot="1" x14ac:dyDescent="0.25">
      <c r="B12" s="215" t="s">
        <v>140</v>
      </c>
      <c r="C12" s="216">
        <f t="shared" ref="C12:J12" si="1">C11</f>
        <v>303.85284200000001</v>
      </c>
      <c r="D12" s="216">
        <f t="shared" si="1"/>
        <v>626.07307800000001</v>
      </c>
      <c r="E12" s="216">
        <f t="shared" si="1"/>
        <v>315.58598499999999</v>
      </c>
      <c r="F12" s="216">
        <f t="shared" si="1"/>
        <v>638.07148900000004</v>
      </c>
      <c r="G12" s="216">
        <f t="shared" si="1"/>
        <v>285.619708</v>
      </c>
      <c r="H12" s="216">
        <f t="shared" si="1"/>
        <v>599.06918500000006</v>
      </c>
      <c r="I12" s="216">
        <f t="shared" si="1"/>
        <v>211.11653600000002</v>
      </c>
      <c r="J12" s="216">
        <f t="shared" si="1"/>
        <v>504.30812400000008</v>
      </c>
      <c r="K12" s="216">
        <f>F12-(F12*15%)</f>
        <v>542.36076565000008</v>
      </c>
      <c r="L12" s="216"/>
    </row>
    <row r="13" spans="1:20 16384:16384" s="184" customFormat="1" x14ac:dyDescent="0.2">
      <c r="B13" s="103" t="s">
        <v>94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20 16384:16384" ht="14.25" x14ac:dyDescent="0.2">
      <c r="B14" s="179" t="s">
        <v>121</v>
      </c>
      <c r="C14" s="180">
        <f>'CO2-footprint 2017H1'!J17</f>
        <v>25.4719014</v>
      </c>
      <c r="D14" s="180">
        <f>'CO2-footprint 2017'!J17</f>
        <v>48.108581400000006</v>
      </c>
      <c r="E14" s="180">
        <f>'CO2-footprint 2018H1'!J17</f>
        <v>20.880283600000002</v>
      </c>
      <c r="F14" s="180">
        <f>'CO2-footprint 2018'!J17</f>
        <v>41.997388400000006</v>
      </c>
      <c r="G14" s="176">
        <f>'CO2-footprint 2019H1'!J17</f>
        <v>16.786660000000001</v>
      </c>
      <c r="H14" s="176">
        <f>'CO2-footprint 2019'!J17</f>
        <v>33.532179999999997</v>
      </c>
      <c r="I14" s="176">
        <f>'CO2-footprint 2020H1'!J17</f>
        <v>17.479778550000002</v>
      </c>
      <c r="J14" s="176">
        <f>'CO2-footprint 2020'!J17</f>
        <v>37.886569500000007</v>
      </c>
      <c r="K14" s="181"/>
      <c r="L14" s="181"/>
    </row>
    <row r="15" spans="1:20 16384:16384" ht="15" thickBot="1" x14ac:dyDescent="0.25">
      <c r="B15" s="215" t="s">
        <v>140</v>
      </c>
      <c r="C15" s="217">
        <f t="shared" ref="C15:K15" si="2">C14</f>
        <v>25.4719014</v>
      </c>
      <c r="D15" s="217">
        <f t="shared" si="2"/>
        <v>48.108581400000006</v>
      </c>
      <c r="E15" s="217">
        <f t="shared" si="2"/>
        <v>20.880283600000002</v>
      </c>
      <c r="F15" s="217">
        <f t="shared" si="2"/>
        <v>41.997388400000006</v>
      </c>
      <c r="G15" s="217">
        <f t="shared" si="2"/>
        <v>16.786660000000001</v>
      </c>
      <c r="H15" s="217">
        <f t="shared" si="2"/>
        <v>33.532179999999997</v>
      </c>
      <c r="I15" s="217">
        <f t="shared" si="2"/>
        <v>17.479778550000002</v>
      </c>
      <c r="J15" s="217">
        <f t="shared" si="2"/>
        <v>37.886569500000007</v>
      </c>
      <c r="K15" s="217">
        <f t="shared" si="2"/>
        <v>0</v>
      </c>
      <c r="L15" s="217"/>
    </row>
    <row r="16" spans="1:20 16384:16384" s="184" customFormat="1" x14ac:dyDescent="0.2">
      <c r="B16" s="103" t="s">
        <v>122</v>
      </c>
      <c r="C16" s="103">
        <f t="shared" ref="C16:J16" si="3">C9+C12+C15</f>
        <v>1758.1937665199998</v>
      </c>
      <c r="D16" s="103">
        <f t="shared" si="3"/>
        <v>4852.8259731300004</v>
      </c>
      <c r="E16" s="103">
        <f t="shared" si="3"/>
        <v>1611.46542675</v>
      </c>
      <c r="F16" s="103">
        <f t="shared" si="3"/>
        <v>3398.7433494599995</v>
      </c>
      <c r="G16" s="103">
        <f t="shared" si="3"/>
        <v>1493.0893258999999</v>
      </c>
      <c r="H16" s="103">
        <f t="shared" si="3"/>
        <v>3359.8068413600004</v>
      </c>
      <c r="I16" s="103">
        <f t="shared" si="3"/>
        <v>1374.7698344899998</v>
      </c>
      <c r="J16" s="103">
        <f t="shared" si="3"/>
        <v>3511.7665908699992</v>
      </c>
      <c r="K16" s="103">
        <f>K9+K12+K15</f>
        <v>3233.8484929893993</v>
      </c>
      <c r="L16" s="103"/>
    </row>
    <row r="17" spans="2:17" ht="14.25" x14ac:dyDescent="0.2">
      <c r="B17" s="185"/>
      <c r="C17" s="186"/>
      <c r="D17" s="186"/>
      <c r="E17" s="186"/>
      <c r="F17" s="186"/>
      <c r="G17" s="186"/>
      <c r="H17" s="229">
        <f>H16/F16-1</f>
        <v>-1.1456148375012076E-2</v>
      </c>
      <c r="I17" s="186"/>
      <c r="J17" s="229">
        <f>J16/F16-1</f>
        <v>3.3254420763473291E-2</v>
      </c>
      <c r="K17" s="231">
        <f>K16/F16-1</f>
        <v>-4.8516419016104595E-2</v>
      </c>
    </row>
    <row r="18" spans="2:17" ht="15" thickBot="1" x14ac:dyDescent="0.25">
      <c r="B18" s="187"/>
      <c r="C18" s="188"/>
      <c r="D18" s="188"/>
      <c r="E18" s="188"/>
      <c r="F18" s="188"/>
      <c r="G18" s="188"/>
      <c r="H18" s="188"/>
      <c r="I18" s="188"/>
      <c r="J18" s="188"/>
      <c r="K18" s="187"/>
    </row>
    <row r="19" spans="2:17" ht="14.25" x14ac:dyDescent="0.2">
      <c r="B19" s="240" t="s">
        <v>152</v>
      </c>
      <c r="C19" s="189"/>
      <c r="D19" s="189"/>
      <c r="E19" s="189"/>
      <c r="F19" s="189">
        <v>117000</v>
      </c>
      <c r="G19" s="189"/>
      <c r="H19" s="189">
        <v>127000</v>
      </c>
      <c r="I19" s="189"/>
      <c r="J19" s="189">
        <v>150000</v>
      </c>
      <c r="K19" s="189"/>
      <c r="L19" s="190"/>
      <c r="M19" s="302" t="s">
        <v>153</v>
      </c>
      <c r="N19" s="287"/>
      <c r="O19" s="303" t="s">
        <v>154</v>
      </c>
      <c r="P19" s="287"/>
      <c r="Q19" s="288"/>
    </row>
    <row r="20" spans="2:17" ht="14.25" x14ac:dyDescent="0.2">
      <c r="B20" s="239" t="s">
        <v>149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8"/>
      <c r="M20" s="289"/>
      <c r="N20" s="290"/>
      <c r="O20" s="290"/>
      <c r="P20" s="290"/>
      <c r="Q20" s="291"/>
    </row>
    <row r="21" spans="2:17" s="194" customFormat="1" ht="14.25" x14ac:dyDescent="0.2">
      <c r="B21" s="191" t="s">
        <v>123</v>
      </c>
      <c r="C21" s="192"/>
      <c r="D21" s="192"/>
      <c r="E21" s="192"/>
      <c r="F21" s="242">
        <f>F9/F19</f>
        <v>2.3236533949230764E-2</v>
      </c>
      <c r="G21" s="242"/>
      <c r="H21" s="242">
        <f>H9/H19</f>
        <v>2.1474058868976378E-2</v>
      </c>
      <c r="I21" s="242"/>
      <c r="J21" s="242">
        <f>J9/J19</f>
        <v>1.9797145982466662E-2</v>
      </c>
      <c r="K21" s="242"/>
      <c r="L21" s="193"/>
      <c r="M21" s="292"/>
      <c r="N21" s="293"/>
      <c r="O21" s="293"/>
      <c r="P21" s="293"/>
      <c r="Q21" s="294"/>
    </row>
    <row r="22" spans="2:17" s="197" customFormat="1" ht="14.25" x14ac:dyDescent="0.2">
      <c r="B22" s="191" t="s">
        <v>124</v>
      </c>
      <c r="C22" s="195"/>
      <c r="D22" s="195"/>
      <c r="E22" s="195"/>
      <c r="F22" s="195">
        <v>1</v>
      </c>
      <c r="G22" s="195"/>
      <c r="H22" s="195">
        <f>H21/$F$21</f>
        <v>0.92415068942273415</v>
      </c>
      <c r="I22" s="195"/>
      <c r="J22" s="195">
        <f>J21/$F$21</f>
        <v>0.85198360589067279</v>
      </c>
      <c r="K22" s="195"/>
      <c r="L22" s="196"/>
      <c r="M22" s="295"/>
      <c r="Q22" s="296"/>
    </row>
    <row r="23" spans="2:17" s="197" customFormat="1" ht="15" thickBot="1" x14ac:dyDescent="0.25">
      <c r="B23" s="198" t="s">
        <v>125</v>
      </c>
      <c r="C23" s="199"/>
      <c r="D23" s="199"/>
      <c r="E23" s="199"/>
      <c r="F23" s="243">
        <v>1</v>
      </c>
      <c r="G23" s="243"/>
      <c r="H23" s="243">
        <f>F23-M23</f>
        <v>0.96666666666666667</v>
      </c>
      <c r="I23" s="243"/>
      <c r="J23" s="243">
        <f>H23-M23</f>
        <v>0.93333333333333335</v>
      </c>
      <c r="K23" s="243"/>
      <c r="L23" s="200">
        <f>J23-M23</f>
        <v>0.9</v>
      </c>
      <c r="M23" s="297">
        <f>O23/3</f>
        <v>3.3333333333333333E-2</v>
      </c>
      <c r="O23" s="245">
        <v>0.1</v>
      </c>
      <c r="Q23" s="296"/>
    </row>
    <row r="24" spans="2:17" ht="14.25" x14ac:dyDescent="0.2">
      <c r="B24" s="241" t="s">
        <v>150</v>
      </c>
      <c r="C24" s="201"/>
      <c r="D24" s="201"/>
      <c r="E24" s="201"/>
      <c r="F24" s="237"/>
      <c r="G24" s="237"/>
      <c r="H24" s="237"/>
      <c r="I24" s="237"/>
      <c r="J24" s="237"/>
      <c r="K24" s="237"/>
      <c r="M24" s="289"/>
      <c r="N24" s="290"/>
      <c r="O24" s="290"/>
      <c r="P24" s="290"/>
      <c r="Q24" s="291"/>
    </row>
    <row r="25" spans="2:17" s="194" customFormat="1" ht="14.25" x14ac:dyDescent="0.2">
      <c r="B25" s="191" t="s">
        <v>123</v>
      </c>
      <c r="C25" s="192"/>
      <c r="D25" s="192"/>
      <c r="E25" s="192"/>
      <c r="F25" s="242">
        <f>F12/F19</f>
        <v>5.4536024700854707E-3</v>
      </c>
      <c r="G25" s="242"/>
      <c r="H25" s="242">
        <f>H12/H19</f>
        <v>4.7170801968503939E-3</v>
      </c>
      <c r="I25" s="242"/>
      <c r="J25" s="242">
        <f>J12/J19</f>
        <v>3.3620541600000004E-3</v>
      </c>
      <c r="K25" s="242"/>
      <c r="M25" s="289"/>
      <c r="N25" s="293"/>
      <c r="O25" s="293"/>
      <c r="P25" s="293"/>
      <c r="Q25" s="294"/>
    </row>
    <row r="26" spans="2:17" s="197" customFormat="1" ht="14.25" x14ac:dyDescent="0.2">
      <c r="B26" s="191" t="s">
        <v>124</v>
      </c>
      <c r="C26" s="195"/>
      <c r="D26" s="195"/>
      <c r="E26" s="195"/>
      <c r="F26" s="195">
        <v>1</v>
      </c>
      <c r="G26" s="195"/>
      <c r="H26" s="195">
        <f>H25/$F$25</f>
        <v>0.86494756864382638</v>
      </c>
      <c r="I26" s="195"/>
      <c r="J26" s="195">
        <f>J25/$F$25</f>
        <v>0.6164831739096871</v>
      </c>
      <c r="K26" s="195"/>
      <c r="M26" s="289"/>
      <c r="Q26" s="296"/>
    </row>
    <row r="27" spans="2:17" s="197" customFormat="1" ht="15" thickBot="1" x14ac:dyDescent="0.25">
      <c r="B27" s="198" t="s">
        <v>125</v>
      </c>
      <c r="C27" s="199"/>
      <c r="D27" s="199"/>
      <c r="E27" s="199"/>
      <c r="F27" s="243">
        <v>1</v>
      </c>
      <c r="G27" s="243"/>
      <c r="H27" s="243">
        <f>F27-M27</f>
        <v>0.93333333333333335</v>
      </c>
      <c r="I27" s="243"/>
      <c r="J27" s="243">
        <f>H27-M27</f>
        <v>0.8666666666666667</v>
      </c>
      <c r="K27" s="243"/>
      <c r="L27" s="244">
        <f>J27-M27</f>
        <v>0.8</v>
      </c>
      <c r="M27" s="298">
        <f>O27/3</f>
        <v>6.6666666666666666E-2</v>
      </c>
      <c r="O27" s="245">
        <v>0.2</v>
      </c>
      <c r="Q27" s="296"/>
    </row>
    <row r="28" spans="2:17" s="197" customFormat="1" ht="14.25" x14ac:dyDescent="0.2">
      <c r="B28" s="239" t="s">
        <v>151</v>
      </c>
      <c r="C28" s="236"/>
      <c r="D28" s="236"/>
      <c r="E28" s="236"/>
      <c r="F28" s="236"/>
      <c r="G28" s="236"/>
      <c r="H28" s="236"/>
      <c r="I28" s="236"/>
      <c r="J28" s="236"/>
      <c r="K28" s="306"/>
      <c r="M28" s="289"/>
      <c r="Q28" s="296"/>
    </row>
    <row r="29" spans="2:17" s="194" customFormat="1" ht="14.25" x14ac:dyDescent="0.2">
      <c r="B29" s="191" t="s">
        <v>123</v>
      </c>
      <c r="C29" s="192"/>
      <c r="D29" s="192"/>
      <c r="E29" s="192"/>
      <c r="F29" s="242">
        <f>F16/F19</f>
        <v>2.9049088456923073E-2</v>
      </c>
      <c r="G29" s="242"/>
      <c r="H29" s="242">
        <f>H16/H19</f>
        <v>2.6455171979212603E-2</v>
      </c>
      <c r="I29" s="242"/>
      <c r="J29" s="242">
        <f>J16/J19</f>
        <v>2.3411777272466662E-2</v>
      </c>
      <c r="K29" s="192"/>
      <c r="M29" s="289"/>
      <c r="N29" s="293"/>
      <c r="O29" s="293"/>
      <c r="P29" s="293"/>
      <c r="Q29" s="294"/>
    </row>
    <row r="30" spans="2:17" s="197" customFormat="1" ht="14.25" x14ac:dyDescent="0.2">
      <c r="B30" s="191" t="s">
        <v>124</v>
      </c>
      <c r="C30" s="195"/>
      <c r="D30" s="195"/>
      <c r="E30" s="195"/>
      <c r="F30" s="195">
        <v>1</v>
      </c>
      <c r="G30" s="195"/>
      <c r="H30" s="195">
        <f>H29/$F$29</f>
        <v>0.91070575307183932</v>
      </c>
      <c r="I30" s="195"/>
      <c r="J30" s="195">
        <f>J29/$F$29</f>
        <v>0.8059384481955093</v>
      </c>
      <c r="K30" s="195"/>
      <c r="M30" s="289"/>
      <c r="Q30" s="296"/>
    </row>
    <row r="31" spans="2:17" s="197" customFormat="1" ht="15" thickBot="1" x14ac:dyDescent="0.25">
      <c r="B31" s="198" t="s">
        <v>125</v>
      </c>
      <c r="C31" s="199"/>
      <c r="D31" s="199"/>
      <c r="E31" s="199"/>
      <c r="F31" s="199">
        <v>1</v>
      </c>
      <c r="G31" s="199"/>
      <c r="H31" s="199">
        <f>F31-M31</f>
        <v>0.9804103211132692</v>
      </c>
      <c r="I31" s="199"/>
      <c r="J31" s="199">
        <f>H31-M31</f>
        <v>0.9608206422265384</v>
      </c>
      <c r="K31" s="199"/>
      <c r="L31" s="304">
        <f>J31-M31</f>
        <v>0.9412309633398076</v>
      </c>
      <c r="M31" s="298">
        <f>O31/3</f>
        <v>1.9589678886730817E-2</v>
      </c>
      <c r="O31" s="245">
        <f>(((F9/F16)*O23)+((F12/F16)*O27))/2</f>
        <v>5.8769036660192453E-2</v>
      </c>
      <c r="Q31" s="296"/>
    </row>
    <row r="32" spans="2:17" s="197" customFormat="1" ht="15" thickBot="1" x14ac:dyDescent="0.25">
      <c r="B32" s="235"/>
      <c r="C32" s="236"/>
      <c r="D32" s="236"/>
      <c r="E32" s="236"/>
      <c r="F32" s="236"/>
      <c r="G32" s="236"/>
      <c r="H32" s="236"/>
      <c r="I32" s="236"/>
      <c r="J32" s="236"/>
      <c r="K32" s="305"/>
      <c r="L32" s="173"/>
      <c r="M32" s="299"/>
      <c r="N32" s="300"/>
      <c r="O32" s="300"/>
      <c r="P32" s="300"/>
      <c r="Q32" s="301"/>
    </row>
    <row r="33" spans="2:19" ht="14.25" x14ac:dyDescent="0.2">
      <c r="B33" s="201"/>
      <c r="C33" s="201"/>
      <c r="D33" s="201"/>
      <c r="E33" s="201"/>
      <c r="F33" s="201"/>
      <c r="G33" s="201"/>
      <c r="H33" s="201"/>
      <c r="I33" s="201"/>
      <c r="J33" s="201"/>
      <c r="K33" s="201"/>
    </row>
    <row r="34" spans="2:19" ht="14.25" x14ac:dyDescent="0.2">
      <c r="B34" s="201"/>
      <c r="C34" s="201"/>
      <c r="D34" s="201"/>
      <c r="E34" s="201"/>
      <c r="F34" s="201"/>
      <c r="G34" s="201"/>
      <c r="H34" s="201"/>
      <c r="I34" s="201"/>
      <c r="J34" s="201"/>
      <c r="K34" s="201"/>
    </row>
    <row r="35" spans="2:19" x14ac:dyDescent="0.2">
      <c r="E35" s="173" t="s">
        <v>149</v>
      </c>
      <c r="H35" s="230"/>
      <c r="I35" s="230"/>
      <c r="J35" s="230"/>
    </row>
    <row r="36" spans="2:19" x14ac:dyDescent="0.2">
      <c r="E36" s="173" t="s">
        <v>150</v>
      </c>
      <c r="H36" s="230"/>
      <c r="I36" s="230"/>
      <c r="J36" s="230"/>
    </row>
    <row r="37" spans="2:19" x14ac:dyDescent="0.2">
      <c r="E37" s="173" t="s">
        <v>151</v>
      </c>
      <c r="H37" s="230"/>
      <c r="I37" s="230"/>
      <c r="J37" s="230"/>
    </row>
    <row r="40" spans="2:19" x14ac:dyDescent="0.2">
      <c r="O40" s="233"/>
      <c r="P40" s="234"/>
      <c r="Q40" s="234"/>
      <c r="R40" s="233"/>
      <c r="S40" s="233"/>
    </row>
    <row r="41" spans="2:19" x14ac:dyDescent="0.2">
      <c r="O41" s="233"/>
      <c r="P41" s="233"/>
      <c r="Q41" s="233"/>
      <c r="R41" s="233"/>
      <c r="S41" s="233"/>
    </row>
    <row r="42" spans="2:19" x14ac:dyDescent="0.2">
      <c r="O42" s="233"/>
      <c r="P42" s="233"/>
      <c r="Q42" s="233"/>
      <c r="R42" s="233"/>
      <c r="S42" s="233"/>
    </row>
    <row r="45" spans="2:19" x14ac:dyDescent="0.2">
      <c r="O45" s="233"/>
      <c r="P45" s="230"/>
      <c r="Q45" s="230"/>
    </row>
    <row r="46" spans="2:19" x14ac:dyDescent="0.2">
      <c r="O46" s="233"/>
      <c r="P46" s="230"/>
      <c r="Q46" s="230"/>
    </row>
    <row r="47" spans="2:19" x14ac:dyDescent="0.2">
      <c r="O47" s="233"/>
      <c r="P47" s="230"/>
      <c r="Q47" s="230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061F9-67E0-4E4B-B97E-183CE7B69375}">
  <dimension ref="A1:XFD32"/>
  <sheetViews>
    <sheetView zoomScale="70" zoomScaleNormal="70" zoomScalePageLayoutView="90" workbookViewId="0">
      <selection activeCell="B1" sqref="B1"/>
    </sheetView>
  </sheetViews>
  <sheetFormatPr defaultColWidth="8.7109375" defaultRowHeight="12.75" x14ac:dyDescent="0.2"/>
  <cols>
    <col min="1" max="1" width="8.7109375" style="173" customWidth="1"/>
    <col min="2" max="2" width="57" style="173" customWidth="1"/>
    <col min="3" max="3" width="5.85546875" style="173" customWidth="1"/>
    <col min="4" max="4" width="16.140625" style="173" hidden="1" customWidth="1"/>
    <col min="5" max="5" width="15.140625" style="173" hidden="1" customWidth="1"/>
    <col min="6" max="11" width="15.140625" style="173" bestFit="1" customWidth="1"/>
    <col min="12" max="12" width="15.140625" style="173" customWidth="1"/>
    <col min="13" max="13" width="18.5703125" style="173" bestFit="1" customWidth="1"/>
    <col min="14" max="14" width="56.7109375" style="173" bestFit="1" customWidth="1"/>
    <col min="15" max="15" width="7.28515625" style="173" customWidth="1"/>
    <col min="16" max="16" width="15.140625" style="173" customWidth="1"/>
    <col min="17" max="17" width="18.85546875" style="173" customWidth="1"/>
    <col min="18" max="18" width="15.140625" style="173" customWidth="1"/>
    <col min="19" max="19" width="16.7109375" style="173" customWidth="1"/>
    <col min="20" max="20" width="15.140625" style="173" customWidth="1"/>
    <col min="21" max="21" width="16.7109375" style="173" customWidth="1"/>
    <col min="22" max="22" width="15.140625" style="173" customWidth="1"/>
    <col min="23" max="23" width="16.7109375" style="173" customWidth="1"/>
    <col min="24" max="24" width="15.140625" style="173" customWidth="1"/>
    <col min="25" max="16384" width="8.7109375" style="173"/>
  </cols>
  <sheetData>
    <row r="1" spans="1:24 16384:16384" s="75" customFormat="1" ht="47.25" customHeight="1" x14ac:dyDescent="0.2">
      <c r="A1" s="165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5"/>
      <c r="M1" s="165"/>
      <c r="N1" s="165"/>
      <c r="O1" s="165"/>
      <c r="P1" s="165"/>
      <c r="Q1" s="165"/>
      <c r="R1" s="165"/>
      <c r="S1" s="165"/>
      <c r="T1" s="165"/>
    </row>
    <row r="2" spans="1:24 16384:16384" s="169" customFormat="1" ht="50.25" customHeight="1" x14ac:dyDescent="0.2">
      <c r="A2" s="165"/>
      <c r="B2" s="307" t="s">
        <v>201</v>
      </c>
      <c r="C2" s="307"/>
      <c r="D2" s="307"/>
      <c r="E2" s="167"/>
      <c r="F2" s="167"/>
      <c r="G2" s="167"/>
      <c r="H2" s="167"/>
      <c r="I2" s="167"/>
      <c r="J2" s="167"/>
      <c r="K2" s="167"/>
      <c r="L2" s="168"/>
      <c r="M2" s="168"/>
    </row>
    <row r="3" spans="1:24 16384:16384" s="169" customFormat="1" ht="22.15" customHeight="1" thickBot="1" x14ac:dyDescent="0.25">
      <c r="A3" s="165"/>
      <c r="B3" s="170"/>
      <c r="C3" s="218" t="s">
        <v>143</v>
      </c>
      <c r="D3" s="170"/>
      <c r="E3" s="167"/>
      <c r="F3" s="167"/>
      <c r="G3" s="167"/>
      <c r="H3" s="167"/>
      <c r="I3" s="167"/>
      <c r="J3" s="167"/>
      <c r="K3" s="167"/>
      <c r="L3" s="168"/>
      <c r="M3" s="168"/>
      <c r="N3" s="170"/>
      <c r="O3" s="218" t="s">
        <v>148</v>
      </c>
      <c r="P3" s="170"/>
      <c r="Q3" s="167"/>
      <c r="R3" s="167"/>
      <c r="S3" s="167"/>
      <c r="T3" s="167"/>
      <c r="U3" s="167"/>
      <c r="V3" s="167"/>
      <c r="W3" s="167"/>
      <c r="X3" s="168"/>
    </row>
    <row r="4" spans="1:24 16384:16384" s="171" customFormat="1" ht="19.5" customHeight="1" x14ac:dyDescent="0.2">
      <c r="B4" s="103" t="s">
        <v>1</v>
      </c>
      <c r="C4" s="226" t="s">
        <v>146</v>
      </c>
      <c r="D4" s="214" t="s">
        <v>135</v>
      </c>
      <c r="E4" s="214">
        <v>2017</v>
      </c>
      <c r="F4" s="214" t="s">
        <v>136</v>
      </c>
      <c r="G4" s="214">
        <v>2018</v>
      </c>
      <c r="H4" s="214" t="s">
        <v>137</v>
      </c>
      <c r="I4" s="214">
        <v>2019</v>
      </c>
      <c r="J4" s="214" t="s">
        <v>138</v>
      </c>
      <c r="K4" s="214">
        <v>2020</v>
      </c>
      <c r="L4" s="214" t="s">
        <v>139</v>
      </c>
      <c r="N4" s="103" t="s">
        <v>1</v>
      </c>
      <c r="O4" s="226" t="s">
        <v>146</v>
      </c>
      <c r="P4" s="214" t="s">
        <v>135</v>
      </c>
      <c r="Q4" s="214">
        <v>2017</v>
      </c>
      <c r="R4" s="214" t="s">
        <v>136</v>
      </c>
      <c r="S4" s="214">
        <v>2018</v>
      </c>
      <c r="T4" s="214" t="s">
        <v>137</v>
      </c>
      <c r="U4" s="214">
        <v>2019</v>
      </c>
      <c r="V4" s="214" t="s">
        <v>138</v>
      </c>
      <c r="W4" s="214">
        <v>2020</v>
      </c>
      <c r="X4" s="214" t="s">
        <v>139</v>
      </c>
    </row>
    <row r="5" spans="1:24 16384:16384" ht="14.25" x14ac:dyDescent="0.2">
      <c r="B5" s="220" t="s">
        <v>87</v>
      </c>
      <c r="C5" s="222" t="s">
        <v>24</v>
      </c>
      <c r="D5" s="175">
        <f>'CO2-footprint 2017H1'!C5</f>
        <v>24860</v>
      </c>
      <c r="E5" s="175">
        <f>'CO2-footprint 2017'!C5</f>
        <v>42235</v>
      </c>
      <c r="F5" s="176">
        <f>'CO2-footprint 2018H1'!C5</f>
        <v>23419</v>
      </c>
      <c r="G5" s="176">
        <f>'CO2-footprint 2018'!C5</f>
        <v>38745</v>
      </c>
      <c r="H5" s="176">
        <f>'CO2-footprint 2019H1'!C5</f>
        <v>20461</v>
      </c>
      <c r="I5" s="176">
        <f>'CO2-footprint 2019'!C5</f>
        <v>35639</v>
      </c>
      <c r="J5" s="176">
        <f>'CO2-footprint 2020H1'!C5</f>
        <v>17884</v>
      </c>
      <c r="K5" s="176">
        <f>'CO2-footprint 2020'!C5</f>
        <v>25551</v>
      </c>
      <c r="L5" s="177"/>
      <c r="M5" s="178"/>
      <c r="N5" s="220" t="s">
        <v>87</v>
      </c>
      <c r="O5" s="222" t="s">
        <v>24</v>
      </c>
      <c r="P5" s="175">
        <f>'CO2-footprint 2017H1'!D5</f>
        <v>615287</v>
      </c>
      <c r="Q5" s="175">
        <f>'CO2-footprint 2017'!D5</f>
        <v>1927682</v>
      </c>
      <c r="R5" s="176">
        <f>'CO2-footprint 2018H1'!D5</f>
        <v>538633</v>
      </c>
      <c r="S5" s="176">
        <f>'CO2-footprint 2018'!D5</f>
        <v>1168760</v>
      </c>
      <c r="T5" s="176">
        <f>'CO2-footprint 2019H1'!D5</f>
        <v>497735</v>
      </c>
      <c r="U5" s="176">
        <f>'CO2-footprint 2019'!D5</f>
        <v>1164965</v>
      </c>
      <c r="V5" s="176">
        <f>'CO2-footprint 2020H1'!D5</f>
        <v>484404</v>
      </c>
      <c r="W5" s="176">
        <f>'CO2-footprint 2020'!D5</f>
        <v>1330528</v>
      </c>
      <c r="X5" s="177"/>
    </row>
    <row r="6" spans="1:24 16384:16384" ht="14.25" x14ac:dyDescent="0.2">
      <c r="B6" s="221" t="s">
        <v>118</v>
      </c>
      <c r="C6" s="222" t="s">
        <v>147</v>
      </c>
      <c r="D6" s="180">
        <f>'CO2-footprint 2017H1'!C6</f>
        <v>0</v>
      </c>
      <c r="E6" s="175">
        <f>'CO2-footprint 2017'!C6</f>
        <v>0</v>
      </c>
      <c r="F6" s="176">
        <f>'CO2-footprint 2018H1'!C6</f>
        <v>0</v>
      </c>
      <c r="G6" s="176">
        <f>'CO2-footprint 2018'!C6</f>
        <v>0</v>
      </c>
      <c r="H6" s="176">
        <f>'CO2-footprint 2019H1'!C6</f>
        <v>0</v>
      </c>
      <c r="I6" s="176">
        <f>'CO2-footprint 2019'!C6</f>
        <v>0</v>
      </c>
      <c r="J6" s="176">
        <f>'CO2-footprint 2020H1'!C6</f>
        <v>0</v>
      </c>
      <c r="K6" s="176">
        <f>'CO2-footprint 2020'!C6</f>
        <v>0</v>
      </c>
      <c r="L6" s="181"/>
      <c r="M6" s="182"/>
      <c r="N6" s="221" t="s">
        <v>118</v>
      </c>
      <c r="O6" s="222" t="s">
        <v>147</v>
      </c>
      <c r="P6" s="175">
        <f>'CO2-footprint 2017H1'!D6</f>
        <v>64875.76</v>
      </c>
      <c r="Q6" s="175">
        <f>'CO2-footprint 2017'!D6</f>
        <v>135356.01</v>
      </c>
      <c r="R6" s="176">
        <f>'CO2-footprint 2018H1'!D6</f>
        <v>63076.710000000006</v>
      </c>
      <c r="S6" s="176">
        <f>'CO2-footprint 2018'!D6</f>
        <v>129821.53999999998</v>
      </c>
      <c r="T6" s="176">
        <f>'CO2-footprint 2019H1'!D6</f>
        <v>63341.299999999996</v>
      </c>
      <c r="U6" s="176">
        <f>'CO2-footprint 2019'!D6</f>
        <v>135287.76</v>
      </c>
      <c r="V6" s="176">
        <f>'CO2-footprint 2020H1'!D6</f>
        <v>60201.540000000008</v>
      </c>
      <c r="W6" s="176">
        <f>'CO2-footprint 2020'!D6</f>
        <v>125053.55</v>
      </c>
      <c r="X6" s="181"/>
    </row>
    <row r="7" spans="1:24 16384:16384" ht="14.25" x14ac:dyDescent="0.2">
      <c r="B7" s="221" t="s">
        <v>119</v>
      </c>
      <c r="C7" s="222" t="s">
        <v>147</v>
      </c>
      <c r="D7" s="180">
        <f>'CO2-footprint 2017H1'!C7</f>
        <v>0</v>
      </c>
      <c r="E7" s="175">
        <f>'CO2-footprint 2017'!C7</f>
        <v>0</v>
      </c>
      <c r="F7" s="176">
        <f>'CO2-footprint 2018H1'!C7</f>
        <v>0</v>
      </c>
      <c r="G7" s="176">
        <f>'CO2-footprint 2018'!C7</f>
        <v>0</v>
      </c>
      <c r="H7" s="176">
        <f>'CO2-footprint 2019H1'!C7</f>
        <v>0</v>
      </c>
      <c r="I7" s="176">
        <f>'CO2-footprint 2019'!C7</f>
        <v>0</v>
      </c>
      <c r="J7" s="176">
        <f>'CO2-footprint 2020H1'!C7</f>
        <v>0</v>
      </c>
      <c r="K7" s="176">
        <f>'CO2-footprint 2020'!C7</f>
        <v>0</v>
      </c>
      <c r="L7" s="181"/>
      <c r="N7" s="221" t="s">
        <v>119</v>
      </c>
      <c r="O7" s="222" t="s">
        <v>147</v>
      </c>
      <c r="P7" s="175">
        <f>'CO2-footprint 2017H1'!D7</f>
        <v>1325.92</v>
      </c>
      <c r="Q7" s="175">
        <f>'CO2-footprint 2017'!D7</f>
        <v>2236.71</v>
      </c>
      <c r="R7" s="176">
        <f>'CO2-footprint 2018H1'!D7</f>
        <v>1255.3899999999999</v>
      </c>
      <c r="S7" s="176">
        <f>'CO2-footprint 2018'!D7</f>
        <v>2034.2999999999997</v>
      </c>
      <c r="T7" s="176">
        <f>'CO2-footprint 2019H1'!D7</f>
        <v>436.8</v>
      </c>
      <c r="U7" s="176">
        <f>'CO2-footprint 2019'!D7</f>
        <v>3216.78</v>
      </c>
      <c r="V7" s="176">
        <f>'CO2-footprint 2020H1'!D7</f>
        <v>1155.3799999999999</v>
      </c>
      <c r="W7" s="176">
        <f>'CO2-footprint 2020'!D7</f>
        <v>2238.8300000000004</v>
      </c>
      <c r="X7" s="181"/>
    </row>
    <row r="8" spans="1:24 16384:16384" ht="14.25" x14ac:dyDescent="0.2">
      <c r="B8" s="221" t="s">
        <v>74</v>
      </c>
      <c r="C8" s="222" t="s">
        <v>147</v>
      </c>
      <c r="D8" s="180">
        <f>'CO2-footprint 2017H1'!C8</f>
        <v>0</v>
      </c>
      <c r="E8" s="175">
        <f>'CO2-footprint 2017'!C8</f>
        <v>0</v>
      </c>
      <c r="F8" s="176">
        <f>'CO2-footprint 2018H1'!C8</f>
        <v>0</v>
      </c>
      <c r="G8" s="176">
        <f>'CO2-footprint 2018'!C8</f>
        <v>0</v>
      </c>
      <c r="H8" s="176">
        <f>'CO2-footprint 2019H1'!C8</f>
        <v>0</v>
      </c>
      <c r="I8" s="176">
        <f>'CO2-footprint 2019'!C8</f>
        <v>0</v>
      </c>
      <c r="J8" s="176">
        <f>'CO2-footprint 2020H1'!C8</f>
        <v>0</v>
      </c>
      <c r="K8" s="176">
        <f>'CO2-footprint 2020'!C8</f>
        <v>0</v>
      </c>
      <c r="L8" s="181"/>
      <c r="N8" s="221" t="s">
        <v>74</v>
      </c>
      <c r="O8" s="222" t="s">
        <v>147</v>
      </c>
      <c r="P8" s="175">
        <f>'CO2-footprint 2017H1'!D8</f>
        <v>286</v>
      </c>
      <c r="Q8" s="175">
        <f>'CO2-footprint 2017'!D8</f>
        <v>671</v>
      </c>
      <c r="R8" s="176">
        <f>'CO2-footprint 2018H1'!D8</f>
        <v>220</v>
      </c>
      <c r="S8" s="176">
        <f>'CO2-footprint 2018'!D8</f>
        <v>605</v>
      </c>
      <c r="T8" s="176">
        <f>'CO2-footprint 2019H1'!D8</f>
        <v>253</v>
      </c>
      <c r="U8" s="176">
        <f>'CO2-footprint 2019'!D8</f>
        <v>649</v>
      </c>
      <c r="V8" s="176">
        <f>'CO2-footprint 2020H1'!D8</f>
        <v>121</v>
      </c>
      <c r="W8" s="176">
        <f>'CO2-footprint 2020'!D8</f>
        <v>253</v>
      </c>
      <c r="X8" s="181"/>
    </row>
    <row r="9" spans="1:24 16384:16384" ht="15" thickBot="1" x14ac:dyDescent="0.25">
      <c r="B9" s="215"/>
      <c r="D9" s="216"/>
      <c r="E9" s="216"/>
      <c r="F9" s="216"/>
      <c r="G9" s="216"/>
      <c r="H9" s="216"/>
      <c r="I9" s="216"/>
      <c r="J9" s="216"/>
      <c r="K9" s="216"/>
      <c r="L9" s="216">
        <f t="shared" ref="L9" si="0">SUM(L5:L8)</f>
        <v>0</v>
      </c>
      <c r="N9" s="215"/>
      <c r="P9" s="216"/>
      <c r="Q9" s="216"/>
      <c r="R9" s="216"/>
      <c r="S9" s="216"/>
      <c r="T9" s="216"/>
      <c r="U9" s="216"/>
      <c r="V9" s="216"/>
      <c r="W9" s="216"/>
      <c r="X9" s="216">
        <f t="shared" ref="X9" si="1">SUM(X5:X8)</f>
        <v>0</v>
      </c>
      <c r="XFD9" s="216">
        <f>SUM(XFD5:XFD8)</f>
        <v>0</v>
      </c>
    </row>
    <row r="10" spans="1:24 16384:16384" s="184" customFormat="1" x14ac:dyDescent="0.2">
      <c r="B10" s="103" t="s">
        <v>32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N10" s="103" t="s">
        <v>32</v>
      </c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 16384:16384" ht="14.25" x14ac:dyDescent="0.2">
      <c r="B11" s="225" t="s">
        <v>144</v>
      </c>
      <c r="C11" s="222" t="s">
        <v>78</v>
      </c>
      <c r="D11" s="223">
        <f>'CO2-footprint 2017H1'!C12</f>
        <v>103778</v>
      </c>
      <c r="E11" s="176">
        <f>'CO2-footprint 2017'!C12</f>
        <v>197809</v>
      </c>
      <c r="F11" s="176">
        <f>'CO2-footprint 2018H1'!C12</f>
        <v>103286</v>
      </c>
      <c r="G11" s="176">
        <f>'CO2-footprint 2018'!C12</f>
        <v>193309</v>
      </c>
      <c r="H11" s="176">
        <f>'CO2-footprint 2019H1'!C12</f>
        <v>93871</v>
      </c>
      <c r="I11" s="176">
        <f>'CO2-footprint 2019'!C12</f>
        <v>175542</v>
      </c>
      <c r="J11" s="176">
        <f>'CO2-footprint 2020H1'!C12</f>
        <v>97416</v>
      </c>
      <c r="K11" s="176">
        <f>'CO2-footprint 2020'!C12</f>
        <v>172629</v>
      </c>
      <c r="L11" s="177"/>
      <c r="N11" s="225" t="s">
        <v>144</v>
      </c>
      <c r="O11" s="222" t="s">
        <v>78</v>
      </c>
      <c r="P11" s="223">
        <f>'CO2-footprint 2017H1'!D12</f>
        <v>473889</v>
      </c>
      <c r="Q11" s="176">
        <f>'CO2-footprint 2017'!D12</f>
        <v>992444</v>
      </c>
      <c r="R11" s="176">
        <f>'CO2-footprint 2018H1'!D12</f>
        <v>382979</v>
      </c>
      <c r="S11" s="176">
        <f>'CO2-footprint 2018'!D12</f>
        <v>789852</v>
      </c>
      <c r="T11" s="176">
        <f>'CO2-footprint 2019H1'!D12</f>
        <v>346221</v>
      </c>
      <c r="U11" s="176">
        <f>'CO2-footprint 2019'!D12</f>
        <v>747523</v>
      </c>
      <c r="V11" s="176">
        <f>'CO2-footprint 2020H1'!D12</f>
        <v>282290</v>
      </c>
      <c r="W11" s="176">
        <f>'CO2-footprint 2020'!D12</f>
        <v>734400</v>
      </c>
      <c r="X11" s="177"/>
    </row>
    <row r="12" spans="1:24 16384:16384" ht="14.25" x14ac:dyDescent="0.2">
      <c r="B12" s="225" t="s">
        <v>145</v>
      </c>
      <c r="C12" s="222" t="s">
        <v>78</v>
      </c>
      <c r="D12" s="223">
        <f>'CO2-footprint 2017H1'!C13</f>
        <v>0</v>
      </c>
      <c r="E12" s="176">
        <f>'CO2-footprint 2017'!C13</f>
        <v>0</v>
      </c>
      <c r="F12" s="176">
        <f>'CO2-footprint 2018H1'!C13</f>
        <v>0</v>
      </c>
      <c r="G12" s="176">
        <f>'CO2-footprint 2018'!C13</f>
        <v>0</v>
      </c>
      <c r="H12" s="176">
        <f>'CO2-footprint 2019H1'!C13</f>
        <v>0</v>
      </c>
      <c r="I12" s="176">
        <f>'CO2-footprint 2019'!C13</f>
        <v>0</v>
      </c>
      <c r="J12" s="176">
        <f>'CO2-footprint 2020H1'!C13</f>
        <v>0</v>
      </c>
      <c r="K12" s="176">
        <f>'CO2-footprint 2020'!C13</f>
        <v>0</v>
      </c>
      <c r="L12" s="219"/>
      <c r="N12" s="225" t="s">
        <v>145</v>
      </c>
      <c r="O12" s="222" t="s">
        <v>78</v>
      </c>
      <c r="P12" s="223">
        <f>'CO2-footprint 2017H1'!D13</f>
        <v>0</v>
      </c>
      <c r="Q12" s="176">
        <f>'CO2-footprint 2017'!D13</f>
        <v>0</v>
      </c>
      <c r="R12" s="176">
        <f>'CO2-footprint 2018H1'!D13</f>
        <v>0</v>
      </c>
      <c r="S12" s="176">
        <f>'CO2-footprint 2018'!D13</f>
        <v>0</v>
      </c>
      <c r="T12" s="176">
        <f>'CO2-footprint 2019H1'!D13</f>
        <v>0</v>
      </c>
      <c r="U12" s="176">
        <f>'CO2-footprint 2019'!D13</f>
        <v>0</v>
      </c>
      <c r="V12" s="176">
        <f>'CO2-footprint 2020H1'!D13</f>
        <v>0</v>
      </c>
      <c r="W12" s="176">
        <f>'CO2-footprint 2020'!D13</f>
        <v>287990</v>
      </c>
      <c r="X12" s="219"/>
    </row>
    <row r="13" spans="1:24 16384:16384" ht="15" thickBot="1" x14ac:dyDescent="0.25">
      <c r="B13" s="225" t="s">
        <v>140</v>
      </c>
      <c r="C13" s="222"/>
      <c r="D13" s="216">
        <f t="shared" ref="D13:K13" si="2">SUM(D11:D12)</f>
        <v>103778</v>
      </c>
      <c r="E13" s="216">
        <f t="shared" si="2"/>
        <v>197809</v>
      </c>
      <c r="F13" s="216">
        <f t="shared" si="2"/>
        <v>103286</v>
      </c>
      <c r="G13" s="216">
        <f t="shared" si="2"/>
        <v>193309</v>
      </c>
      <c r="H13" s="216">
        <f t="shared" si="2"/>
        <v>93871</v>
      </c>
      <c r="I13" s="216">
        <f t="shared" si="2"/>
        <v>175542</v>
      </c>
      <c r="J13" s="216">
        <f t="shared" si="2"/>
        <v>97416</v>
      </c>
      <c r="K13" s="216">
        <f t="shared" si="2"/>
        <v>172629</v>
      </c>
      <c r="L13" s="216">
        <f t="shared" ref="L13" si="3">L11</f>
        <v>0</v>
      </c>
      <c r="N13" s="225" t="s">
        <v>140</v>
      </c>
      <c r="O13" s="222"/>
      <c r="P13" s="216">
        <f t="shared" ref="P13:W13" si="4">SUM(P11:P12)</f>
        <v>473889</v>
      </c>
      <c r="Q13" s="216">
        <f t="shared" si="4"/>
        <v>992444</v>
      </c>
      <c r="R13" s="216">
        <f t="shared" si="4"/>
        <v>382979</v>
      </c>
      <c r="S13" s="216">
        <f t="shared" si="4"/>
        <v>789852</v>
      </c>
      <c r="T13" s="216">
        <f t="shared" si="4"/>
        <v>346221</v>
      </c>
      <c r="U13" s="216">
        <f t="shared" si="4"/>
        <v>747523</v>
      </c>
      <c r="V13" s="216">
        <f t="shared" si="4"/>
        <v>282290</v>
      </c>
      <c r="W13" s="216">
        <f t="shared" si="4"/>
        <v>1022390</v>
      </c>
      <c r="X13" s="216">
        <f t="shared" ref="X13" si="5">X11</f>
        <v>0</v>
      </c>
    </row>
    <row r="14" spans="1:24 16384:16384" s="184" customFormat="1" x14ac:dyDescent="0.2">
      <c r="B14" s="224" t="s">
        <v>94</v>
      </c>
      <c r="C14" s="224"/>
      <c r="D14" s="103"/>
      <c r="E14" s="103"/>
      <c r="F14" s="103"/>
      <c r="G14" s="103"/>
      <c r="H14" s="103"/>
      <c r="I14" s="103"/>
      <c r="J14" s="103"/>
      <c r="K14" s="103"/>
      <c r="L14" s="103"/>
      <c r="N14" s="224" t="s">
        <v>94</v>
      </c>
      <c r="O14" s="224"/>
      <c r="P14" s="103"/>
      <c r="Q14" s="103"/>
      <c r="R14" s="103"/>
      <c r="S14" s="103"/>
      <c r="T14" s="103"/>
      <c r="U14" s="103"/>
      <c r="V14" s="103"/>
      <c r="W14" s="103"/>
      <c r="X14" s="103"/>
    </row>
    <row r="15" spans="1:24 16384:16384" ht="14.25" x14ac:dyDescent="0.2">
      <c r="B15" s="221" t="s">
        <v>121</v>
      </c>
      <c r="C15" s="222" t="s">
        <v>96</v>
      </c>
      <c r="D15" s="180">
        <f>'CO2-footprint 2017H1'!C17</f>
        <v>0</v>
      </c>
      <c r="E15" s="180">
        <f>'CO2-footprint 2017'!C17</f>
        <v>0</v>
      </c>
      <c r="F15" s="180">
        <f>'CO2-footprint 2018H1'!C17</f>
        <v>0</v>
      </c>
      <c r="G15" s="180">
        <f>'CO2-footprint 2018'!C17</f>
        <v>0</v>
      </c>
      <c r="H15" s="176">
        <f>'CO2-footprint 2019H1'!C17</f>
        <v>0</v>
      </c>
      <c r="I15" s="176">
        <f>'CO2-footprint 2019'!C17</f>
        <v>0</v>
      </c>
      <c r="J15" s="176">
        <f>'CO2-footprint 2020H1'!C17</f>
        <v>0</v>
      </c>
      <c r="K15" s="176">
        <f>'CO2-footprint 2020'!C17</f>
        <v>0</v>
      </c>
      <c r="L15" s="181"/>
      <c r="N15" s="221" t="s">
        <v>121</v>
      </c>
      <c r="O15" s="222" t="s">
        <v>96</v>
      </c>
      <c r="P15" s="180">
        <f>'CO2-footprint 2017H1'!O17</f>
        <v>0</v>
      </c>
      <c r="Q15" s="180">
        <f>'CO2-footprint 2017'!O17</f>
        <v>0</v>
      </c>
      <c r="R15" s="180">
        <f>'CO2-footprint 2018H1'!O17</f>
        <v>0</v>
      </c>
      <c r="S15" s="180">
        <f>'CO2-footprint 2018'!O17</f>
        <v>0</v>
      </c>
      <c r="T15" s="176">
        <f>'CO2-footprint 2019H1'!O17</f>
        <v>0</v>
      </c>
      <c r="U15" s="176">
        <f>'CO2-footprint 2019'!O17</f>
        <v>0</v>
      </c>
      <c r="V15" s="176">
        <f>'CO2-footprint 2020H1'!O17</f>
        <v>0</v>
      </c>
      <c r="W15" s="176">
        <f>'CO2-footprint 2020'!O17</f>
        <v>0</v>
      </c>
      <c r="X15" s="181"/>
    </row>
    <row r="16" spans="1:24 16384:16384" ht="15" thickBot="1" x14ac:dyDescent="0.25">
      <c r="B16" s="215" t="s">
        <v>140</v>
      </c>
      <c r="D16" s="217">
        <f t="shared" ref="D16:L16" si="6">D15</f>
        <v>0</v>
      </c>
      <c r="E16" s="217">
        <f t="shared" si="6"/>
        <v>0</v>
      </c>
      <c r="F16" s="217">
        <f t="shared" si="6"/>
        <v>0</v>
      </c>
      <c r="G16" s="217">
        <f t="shared" si="6"/>
        <v>0</v>
      </c>
      <c r="H16" s="217">
        <f t="shared" si="6"/>
        <v>0</v>
      </c>
      <c r="I16" s="217">
        <f t="shared" si="6"/>
        <v>0</v>
      </c>
      <c r="J16" s="217">
        <f t="shared" si="6"/>
        <v>0</v>
      </c>
      <c r="K16" s="217">
        <f t="shared" si="6"/>
        <v>0</v>
      </c>
      <c r="L16" s="217">
        <f t="shared" si="6"/>
        <v>0</v>
      </c>
      <c r="N16" s="215" t="s">
        <v>140</v>
      </c>
      <c r="P16" s="217">
        <f t="shared" ref="P16:X16" si="7">P15</f>
        <v>0</v>
      </c>
      <c r="Q16" s="217">
        <f t="shared" si="7"/>
        <v>0</v>
      </c>
      <c r="R16" s="217">
        <f t="shared" si="7"/>
        <v>0</v>
      </c>
      <c r="S16" s="217">
        <f t="shared" si="7"/>
        <v>0</v>
      </c>
      <c r="T16" s="217">
        <f t="shared" si="7"/>
        <v>0</v>
      </c>
      <c r="U16" s="217">
        <f t="shared" si="7"/>
        <v>0</v>
      </c>
      <c r="V16" s="217">
        <f t="shared" si="7"/>
        <v>0</v>
      </c>
      <c r="W16" s="217">
        <f t="shared" si="7"/>
        <v>0</v>
      </c>
      <c r="X16" s="217">
        <f t="shared" si="7"/>
        <v>0</v>
      </c>
    </row>
    <row r="17" spans="2:24" s="184" customFormat="1" x14ac:dyDescent="0.2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>
        <f t="shared" ref="L17" si="8">L9+L13+L16</f>
        <v>0</v>
      </c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>
        <f t="shared" ref="X17" si="9">X9+X13+X16</f>
        <v>0</v>
      </c>
    </row>
    <row r="18" spans="2:24" ht="14.25" x14ac:dyDescent="0.2">
      <c r="B18" s="185"/>
      <c r="C18" s="186"/>
      <c r="D18" s="186"/>
      <c r="E18" s="186"/>
      <c r="F18" s="186"/>
      <c r="G18" s="186"/>
      <c r="H18" s="186"/>
      <c r="I18" s="186"/>
      <c r="J18" s="186"/>
      <c r="K18" s="185"/>
      <c r="N18" s="185"/>
      <c r="O18" s="186"/>
      <c r="P18" s="186"/>
      <c r="Q18" s="186"/>
      <c r="R18" s="186"/>
      <c r="S18" s="186"/>
      <c r="T18" s="186"/>
      <c r="U18" s="186"/>
      <c r="V18" s="186"/>
      <c r="W18" s="185"/>
    </row>
    <row r="19" spans="2:24" ht="14.25" x14ac:dyDescent="0.2">
      <c r="B19" s="187"/>
      <c r="C19" s="188"/>
      <c r="D19" s="188"/>
      <c r="E19" s="188"/>
      <c r="F19" s="188"/>
      <c r="G19" s="188"/>
      <c r="H19" s="188"/>
      <c r="I19" s="188"/>
      <c r="J19" s="188"/>
      <c r="K19" s="187"/>
      <c r="N19" s="187"/>
      <c r="O19" s="188"/>
      <c r="P19" s="188"/>
      <c r="Q19" s="188"/>
      <c r="R19" s="188"/>
      <c r="S19" s="188"/>
      <c r="T19" s="188"/>
      <c r="U19" s="188"/>
      <c r="V19" s="188"/>
      <c r="W19" s="187"/>
    </row>
    <row r="20" spans="2:24" ht="15" thickBot="1" x14ac:dyDescent="0.25">
      <c r="B20" s="201"/>
      <c r="D20" s="201"/>
      <c r="E20" s="201"/>
      <c r="F20" s="201"/>
      <c r="G20" s="201"/>
      <c r="H20" s="201"/>
      <c r="I20" s="201"/>
      <c r="J20" s="201"/>
      <c r="K20" s="201"/>
      <c r="L20" s="201"/>
      <c r="N20" s="201"/>
      <c r="P20" s="201"/>
      <c r="Q20" s="201"/>
      <c r="R20" s="201"/>
      <c r="S20" s="201"/>
      <c r="T20" s="201"/>
      <c r="U20" s="201"/>
      <c r="V20" s="201"/>
      <c r="W20" s="201"/>
      <c r="X20" s="201"/>
    </row>
    <row r="21" spans="2:24" ht="14.25" x14ac:dyDescent="0.2">
      <c r="B21" s="202" t="s">
        <v>126</v>
      </c>
      <c r="D21" s="203">
        <v>1622</v>
      </c>
      <c r="E21" s="203">
        <v>2707</v>
      </c>
      <c r="F21" s="203">
        <v>1643</v>
      </c>
      <c r="G21" s="203">
        <v>2702</v>
      </c>
      <c r="H21" s="203">
        <v>1556</v>
      </c>
      <c r="I21" s="203">
        <v>2664</v>
      </c>
      <c r="J21" s="203">
        <v>1453</v>
      </c>
      <c r="K21" s="203">
        <v>2504</v>
      </c>
      <c r="L21" s="204"/>
      <c r="M21" s="205" t="s">
        <v>127</v>
      </c>
      <c r="N21" s="202" t="s">
        <v>126</v>
      </c>
      <c r="P21" s="203">
        <v>1622</v>
      </c>
      <c r="Q21" s="203">
        <v>2707</v>
      </c>
      <c r="R21" s="203">
        <v>1643</v>
      </c>
      <c r="S21" s="203">
        <v>2702</v>
      </c>
      <c r="T21" s="203">
        <v>1556</v>
      </c>
      <c r="U21" s="203">
        <v>2664</v>
      </c>
      <c r="V21" s="203">
        <v>1453</v>
      </c>
      <c r="W21" s="203">
        <v>2504</v>
      </c>
      <c r="X21" s="204"/>
    </row>
    <row r="22" spans="2:24" ht="15" thickBot="1" x14ac:dyDescent="0.25">
      <c r="B22" s="207" t="s">
        <v>128</v>
      </c>
      <c r="D22" s="208">
        <f t="shared" ref="D22:L22" si="10">D5/D21*1000</f>
        <v>15326.75709001233</v>
      </c>
      <c r="E22" s="208">
        <f t="shared" si="10"/>
        <v>15602.142593276691</v>
      </c>
      <c r="F22" s="208">
        <f t="shared" si="10"/>
        <v>14253.804017041997</v>
      </c>
      <c r="G22" s="208">
        <f t="shared" si="10"/>
        <v>14339.378238341968</v>
      </c>
      <c r="H22" s="208">
        <f t="shared" si="10"/>
        <v>13149.742930591259</v>
      </c>
      <c r="I22" s="208">
        <f t="shared" si="10"/>
        <v>13378.003003003003</v>
      </c>
      <c r="J22" s="208">
        <f t="shared" si="10"/>
        <v>12308.327598072954</v>
      </c>
      <c r="K22" s="208">
        <f t="shared" si="10"/>
        <v>10204.073482428115</v>
      </c>
      <c r="L22" s="208" t="e">
        <f t="shared" si="10"/>
        <v>#DIV/0!</v>
      </c>
      <c r="N22" s="207" t="s">
        <v>128</v>
      </c>
      <c r="P22" s="208">
        <f t="shared" ref="P22:X22" si="11">P5/P21*1000</f>
        <v>379338.47102342785</v>
      </c>
      <c r="Q22" s="208">
        <f t="shared" si="11"/>
        <v>712110.08496490587</v>
      </c>
      <c r="R22" s="208">
        <f t="shared" si="11"/>
        <v>327835.05782105902</v>
      </c>
      <c r="S22" s="208">
        <f t="shared" si="11"/>
        <v>432553.66395262768</v>
      </c>
      <c r="T22" s="208">
        <f t="shared" si="11"/>
        <v>319881.10539845756</v>
      </c>
      <c r="U22" s="208">
        <f t="shared" si="11"/>
        <v>437299.1741741742</v>
      </c>
      <c r="V22" s="208">
        <f t="shared" si="11"/>
        <v>333381.96834136272</v>
      </c>
      <c r="W22" s="208">
        <f t="shared" si="11"/>
        <v>531361.02236421721</v>
      </c>
      <c r="X22" s="208" t="e">
        <f t="shared" si="11"/>
        <v>#DIV/0!</v>
      </c>
    </row>
    <row r="23" spans="2:24" ht="15" thickBot="1" x14ac:dyDescent="0.25">
      <c r="B23" s="201"/>
      <c r="D23" s="201"/>
      <c r="E23" s="201"/>
      <c r="F23" s="201"/>
      <c r="G23" s="201"/>
      <c r="H23" s="201"/>
      <c r="I23" s="201"/>
      <c r="J23" s="201"/>
      <c r="K23" s="201"/>
      <c r="L23" s="201"/>
      <c r="N23" s="201"/>
      <c r="P23" s="201"/>
      <c r="Q23" s="201"/>
      <c r="R23" s="201"/>
      <c r="S23" s="201"/>
      <c r="T23" s="201"/>
      <c r="U23" s="201"/>
      <c r="V23" s="201"/>
      <c r="W23" s="201"/>
      <c r="X23" s="201"/>
    </row>
    <row r="24" spans="2:24" ht="14.25" x14ac:dyDescent="0.2">
      <c r="B24" s="202" t="s">
        <v>129</v>
      </c>
      <c r="D24" s="203"/>
      <c r="E24" s="203"/>
      <c r="F24" s="203"/>
      <c r="G24" s="203"/>
      <c r="H24" s="203"/>
      <c r="I24" s="203"/>
      <c r="J24" s="203"/>
      <c r="K24" s="203"/>
      <c r="L24" s="204"/>
      <c r="M24" s="206"/>
      <c r="N24" s="202" t="s">
        <v>129</v>
      </c>
      <c r="P24" s="203"/>
      <c r="Q24" s="203"/>
      <c r="R24" s="203"/>
      <c r="S24" s="203"/>
      <c r="T24" s="203"/>
      <c r="U24" s="203"/>
      <c r="V24" s="203"/>
      <c r="W24" s="203"/>
      <c r="X24" s="204"/>
    </row>
    <row r="25" spans="2:24" ht="15" thickBot="1" x14ac:dyDescent="0.25">
      <c r="B25" s="207" t="s">
        <v>130</v>
      </c>
      <c r="D25" s="209" t="e">
        <f t="shared" ref="D25:L25" si="12">D11/D24</f>
        <v>#DIV/0!</v>
      </c>
      <c r="E25" s="209" t="e">
        <f t="shared" si="12"/>
        <v>#DIV/0!</v>
      </c>
      <c r="F25" s="209" t="e">
        <f t="shared" si="12"/>
        <v>#DIV/0!</v>
      </c>
      <c r="G25" s="209" t="e">
        <f t="shared" si="12"/>
        <v>#DIV/0!</v>
      </c>
      <c r="H25" s="209" t="e">
        <f t="shared" si="12"/>
        <v>#DIV/0!</v>
      </c>
      <c r="I25" s="209" t="e">
        <f t="shared" si="12"/>
        <v>#DIV/0!</v>
      </c>
      <c r="J25" s="209" t="e">
        <f t="shared" si="12"/>
        <v>#DIV/0!</v>
      </c>
      <c r="K25" s="209" t="e">
        <f t="shared" si="12"/>
        <v>#DIV/0!</v>
      </c>
      <c r="L25" s="210" t="e">
        <f t="shared" si="12"/>
        <v>#DIV/0!</v>
      </c>
      <c r="M25" s="205"/>
      <c r="N25" s="207" t="s">
        <v>130</v>
      </c>
      <c r="P25" s="209" t="e">
        <f t="shared" ref="P25:X25" si="13">P11/P24</f>
        <v>#DIV/0!</v>
      </c>
      <c r="Q25" s="209" t="e">
        <f t="shared" si="13"/>
        <v>#DIV/0!</v>
      </c>
      <c r="R25" s="209" t="e">
        <f t="shared" si="13"/>
        <v>#DIV/0!</v>
      </c>
      <c r="S25" s="209" t="e">
        <f t="shared" si="13"/>
        <v>#DIV/0!</v>
      </c>
      <c r="T25" s="209" t="e">
        <f t="shared" si="13"/>
        <v>#DIV/0!</v>
      </c>
      <c r="U25" s="209" t="e">
        <f t="shared" si="13"/>
        <v>#DIV/0!</v>
      </c>
      <c r="V25" s="209" t="e">
        <f t="shared" si="13"/>
        <v>#DIV/0!</v>
      </c>
      <c r="W25" s="209" t="e">
        <f t="shared" si="13"/>
        <v>#DIV/0!</v>
      </c>
      <c r="X25" s="210" t="e">
        <f t="shared" si="13"/>
        <v>#DIV/0!</v>
      </c>
    </row>
    <row r="26" spans="2:24" ht="15" thickBot="1" x14ac:dyDescent="0.25">
      <c r="B26" s="201"/>
      <c r="D26" s="201"/>
      <c r="E26" s="201"/>
      <c r="F26" s="201"/>
      <c r="G26" s="201"/>
      <c r="H26" s="201"/>
      <c r="I26" s="201"/>
      <c r="J26" s="201"/>
      <c r="K26" s="201"/>
      <c r="L26" s="201"/>
      <c r="N26" s="201"/>
      <c r="P26" s="201"/>
      <c r="Q26" s="201"/>
      <c r="R26" s="201"/>
      <c r="S26" s="201"/>
      <c r="T26" s="201"/>
      <c r="U26" s="201"/>
      <c r="V26" s="201"/>
      <c r="W26" s="201"/>
      <c r="X26" s="201"/>
    </row>
    <row r="27" spans="2:24" ht="14.25" x14ac:dyDescent="0.2">
      <c r="B27" s="211" t="s">
        <v>131</v>
      </c>
      <c r="D27" s="203"/>
      <c r="E27" s="203"/>
      <c r="F27" s="203"/>
      <c r="G27" s="203"/>
      <c r="H27" s="203"/>
      <c r="I27" s="203"/>
      <c r="J27" s="203"/>
      <c r="K27" s="203"/>
      <c r="L27" s="204"/>
      <c r="M27" s="206"/>
      <c r="N27" s="211" t="s">
        <v>131</v>
      </c>
      <c r="P27" s="203"/>
      <c r="Q27" s="203"/>
      <c r="R27" s="203"/>
      <c r="S27" s="203"/>
      <c r="T27" s="203"/>
      <c r="U27" s="203"/>
      <c r="V27" s="203"/>
      <c r="W27" s="203"/>
      <c r="X27" s="204"/>
    </row>
    <row r="28" spans="2:24" ht="15" thickBot="1" x14ac:dyDescent="0.25">
      <c r="B28" s="212" t="s">
        <v>132</v>
      </c>
      <c r="D28" s="209" t="e">
        <f t="shared" ref="D28:L28" si="14">SUM(D6:D7)/D27*1000</f>
        <v>#DIV/0!</v>
      </c>
      <c r="E28" s="209" t="e">
        <f t="shared" si="14"/>
        <v>#DIV/0!</v>
      </c>
      <c r="F28" s="209" t="e">
        <f t="shared" si="14"/>
        <v>#DIV/0!</v>
      </c>
      <c r="G28" s="209" t="e">
        <f t="shared" si="14"/>
        <v>#DIV/0!</v>
      </c>
      <c r="H28" s="209" t="e">
        <f t="shared" si="14"/>
        <v>#DIV/0!</v>
      </c>
      <c r="I28" s="209" t="e">
        <f t="shared" si="14"/>
        <v>#DIV/0!</v>
      </c>
      <c r="J28" s="209" t="e">
        <f t="shared" si="14"/>
        <v>#DIV/0!</v>
      </c>
      <c r="K28" s="209" t="e">
        <f t="shared" si="14"/>
        <v>#DIV/0!</v>
      </c>
      <c r="L28" s="210" t="e">
        <f t="shared" si="14"/>
        <v>#DIV/0!</v>
      </c>
      <c r="M28" s="205"/>
      <c r="N28" s="212" t="s">
        <v>132</v>
      </c>
      <c r="P28" s="209" t="e">
        <f t="shared" ref="P28:X28" si="15">SUM(P6:P7)/P27*1000</f>
        <v>#DIV/0!</v>
      </c>
      <c r="Q28" s="209" t="e">
        <f t="shared" si="15"/>
        <v>#DIV/0!</v>
      </c>
      <c r="R28" s="209" t="e">
        <f t="shared" si="15"/>
        <v>#DIV/0!</v>
      </c>
      <c r="S28" s="209" t="e">
        <f t="shared" si="15"/>
        <v>#DIV/0!</v>
      </c>
      <c r="T28" s="209" t="e">
        <f t="shared" si="15"/>
        <v>#DIV/0!</v>
      </c>
      <c r="U28" s="209" t="e">
        <f t="shared" si="15"/>
        <v>#DIV/0!</v>
      </c>
      <c r="V28" s="209" t="e">
        <f t="shared" si="15"/>
        <v>#DIV/0!</v>
      </c>
      <c r="W28" s="209" t="e">
        <f t="shared" si="15"/>
        <v>#DIV/0!</v>
      </c>
      <c r="X28" s="210" t="e">
        <f t="shared" si="15"/>
        <v>#DIV/0!</v>
      </c>
    </row>
    <row r="29" spans="2:24" ht="15" thickBot="1" x14ac:dyDescent="0.25">
      <c r="B29" s="201"/>
      <c r="D29" s="201"/>
      <c r="E29" s="201"/>
      <c r="F29" s="201"/>
      <c r="G29" s="201"/>
      <c r="H29" s="201"/>
      <c r="I29" s="201"/>
      <c r="J29" s="201"/>
      <c r="K29" s="201"/>
      <c r="L29" s="201"/>
      <c r="N29" s="201"/>
      <c r="P29" s="201"/>
      <c r="Q29" s="201"/>
      <c r="R29" s="201"/>
      <c r="S29" s="201"/>
      <c r="T29" s="201"/>
      <c r="U29" s="201"/>
      <c r="V29" s="201"/>
      <c r="W29" s="201"/>
      <c r="X29" s="201"/>
    </row>
    <row r="30" spans="2:24" ht="14.25" x14ac:dyDescent="0.2">
      <c r="B30" s="202" t="s">
        <v>133</v>
      </c>
      <c r="D30" s="203"/>
      <c r="E30" s="203"/>
      <c r="F30" s="203"/>
      <c r="G30" s="203"/>
      <c r="H30" s="203"/>
      <c r="I30" s="203"/>
      <c r="J30" s="203"/>
      <c r="K30" s="203"/>
      <c r="L30" s="204"/>
      <c r="M30" s="206"/>
      <c r="N30" s="202" t="s">
        <v>133</v>
      </c>
      <c r="P30" s="203"/>
      <c r="Q30" s="203"/>
      <c r="R30" s="203"/>
      <c r="S30" s="203"/>
      <c r="T30" s="203"/>
      <c r="U30" s="203"/>
      <c r="V30" s="203"/>
      <c r="W30" s="203"/>
      <c r="X30" s="204"/>
    </row>
    <row r="31" spans="2:24" ht="15" thickBot="1" x14ac:dyDescent="0.25">
      <c r="B31" s="207" t="s">
        <v>134</v>
      </c>
      <c r="D31" s="208" t="e">
        <f>(#REF!+SUM(#REF!))/D30*1000</f>
        <v>#REF!</v>
      </c>
      <c r="E31" s="208" t="e">
        <f>(#REF!+SUM(#REF!))/E30*1000</f>
        <v>#REF!</v>
      </c>
      <c r="F31" s="208" t="e">
        <f>(#REF!+SUM(#REF!))/F30*1000</f>
        <v>#REF!</v>
      </c>
      <c r="G31" s="208" t="e">
        <f>(#REF!+SUM(#REF!))/G30*1000</f>
        <v>#REF!</v>
      </c>
      <c r="H31" s="208" t="e">
        <f>(#REF!+SUM(#REF!))/H30*1000</f>
        <v>#REF!</v>
      </c>
      <c r="I31" s="208" t="e">
        <f>(#REF!+SUM(#REF!))/I30*1000</f>
        <v>#REF!</v>
      </c>
      <c r="J31" s="208" t="e">
        <f>(#REF!+SUM(#REF!))/J30*1000</f>
        <v>#REF!</v>
      </c>
      <c r="K31" s="208" t="e">
        <f>(#REF!+SUM(#REF!))/K30*1000</f>
        <v>#REF!</v>
      </c>
      <c r="L31" s="213" t="e">
        <f>(#REF!+SUM(#REF!))/L30*1000</f>
        <v>#REF!</v>
      </c>
      <c r="M31" s="205"/>
      <c r="N31" s="207" t="s">
        <v>134</v>
      </c>
      <c r="P31" s="208" t="e">
        <f>(#REF!+SUM(#REF!))/P30*1000</f>
        <v>#REF!</v>
      </c>
      <c r="Q31" s="208" t="e">
        <f>(#REF!+SUM(#REF!))/Q30*1000</f>
        <v>#REF!</v>
      </c>
      <c r="R31" s="208" t="e">
        <f>(#REF!+SUM(#REF!))/R30*1000</f>
        <v>#REF!</v>
      </c>
      <c r="S31" s="208" t="e">
        <f>(#REF!+SUM(#REF!))/S30*1000</f>
        <v>#REF!</v>
      </c>
      <c r="T31" s="208" t="e">
        <f>(#REF!+SUM(#REF!))/T30*1000</f>
        <v>#REF!</v>
      </c>
      <c r="U31" s="208" t="e">
        <f>(#REF!+SUM(#REF!))/U30*1000</f>
        <v>#REF!</v>
      </c>
      <c r="V31" s="208" t="e">
        <f>(#REF!+SUM(#REF!))/V30*1000</f>
        <v>#REF!</v>
      </c>
      <c r="W31" s="208" t="e">
        <f>(#REF!+SUM(#REF!))/W30*1000</f>
        <v>#REF!</v>
      </c>
      <c r="X31" s="213" t="e">
        <f>(#REF!+SUM(#REF!))/X30*1000</f>
        <v>#REF!</v>
      </c>
    </row>
    <row r="32" spans="2:24" ht="14.25" x14ac:dyDescent="0.2">
      <c r="B32" s="201"/>
      <c r="C32" s="201"/>
      <c r="D32" s="201"/>
      <c r="E32" s="201"/>
      <c r="F32" s="201"/>
      <c r="G32" s="201"/>
      <c r="H32" s="201"/>
      <c r="I32" s="201"/>
      <c r="J32" s="201"/>
      <c r="K32" s="20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768D0-4BC8-4581-ABB9-6335499734CA}">
  <dimension ref="A1:O302"/>
  <sheetViews>
    <sheetView zoomScale="93" zoomScaleNormal="93" zoomScalePageLayoutView="80" workbookViewId="0">
      <selection activeCell="B34" sqref="B34:B35"/>
    </sheetView>
  </sheetViews>
  <sheetFormatPr defaultColWidth="8.7109375" defaultRowHeight="12.75" x14ac:dyDescent="0.2"/>
  <cols>
    <col min="1" max="1" width="8.7109375" style="58"/>
    <col min="2" max="2" width="44.28515625" style="58" customWidth="1"/>
    <col min="3" max="3" width="12.7109375" style="58" customWidth="1"/>
    <col min="4" max="4" width="14.7109375" style="58" customWidth="1"/>
    <col min="5" max="5" width="17.42578125" style="58" bestFit="1" customWidth="1"/>
    <col min="6" max="6" width="14" style="58" bestFit="1" customWidth="1"/>
    <col min="7" max="7" width="26.5703125" style="58" bestFit="1" customWidth="1"/>
    <col min="8" max="8" width="12.7109375" style="58" customWidth="1"/>
    <col min="9" max="9" width="14.7109375" style="58" customWidth="1"/>
    <col min="10" max="11" width="13.42578125" style="58" bestFit="1" customWidth="1"/>
    <col min="12" max="12" width="8" style="58" bestFit="1" customWidth="1"/>
    <col min="13" max="13" width="19.42578125" style="58" customWidth="1"/>
    <col min="14" max="14" width="31.42578125" style="58" customWidth="1"/>
    <col min="15" max="15" width="17.7109375" style="58" customWidth="1"/>
    <col min="16" max="16384" width="8.7109375" style="58"/>
  </cols>
  <sheetData>
    <row r="1" spans="1:15" ht="47.25" customHeight="1" x14ac:dyDescent="0.2">
      <c r="B1"/>
      <c r="D1"/>
    </row>
    <row r="2" spans="1:15" s="59" customFormat="1" ht="47.25" customHeight="1" x14ac:dyDescent="0.2">
      <c r="A2" s="58"/>
      <c r="B2" s="309" t="s">
        <v>112</v>
      </c>
      <c r="C2" s="309"/>
      <c r="D2" s="309"/>
      <c r="E2" s="309"/>
      <c r="F2" s="309"/>
      <c r="G2" s="309"/>
      <c r="H2" s="309"/>
      <c r="I2" s="309"/>
      <c r="J2" s="309"/>
    </row>
    <row r="3" spans="1:15" ht="13.9" customHeight="1" thickBot="1" x14ac:dyDescent="0.25"/>
    <row r="4" spans="1:15" s="60" customFormat="1" ht="18.75" thickBot="1" x14ac:dyDescent="0.25">
      <c r="B4" s="103" t="s">
        <v>1</v>
      </c>
      <c r="C4" s="139" t="s">
        <v>102</v>
      </c>
      <c r="D4" s="139" t="s">
        <v>103</v>
      </c>
      <c r="E4" s="104" t="s">
        <v>83</v>
      </c>
      <c r="F4" s="104" t="s">
        <v>84</v>
      </c>
      <c r="G4" s="104" t="s">
        <v>85</v>
      </c>
      <c r="H4" s="139" t="s">
        <v>102</v>
      </c>
      <c r="I4" s="139" t="s">
        <v>103</v>
      </c>
      <c r="J4" s="105" t="s">
        <v>86</v>
      </c>
    </row>
    <row r="5" spans="1:15" s="60" customFormat="1" ht="13.9" customHeight="1" x14ac:dyDescent="0.2">
      <c r="B5" s="61" t="s">
        <v>87</v>
      </c>
      <c r="C5" s="119">
        <f>'2017'!G5+'2017'!G7+'2017'!G8+'2017'!G9+'2017'!K5+'2017'!K7+'2017'!K8+'2017'!K9</f>
        <v>24860</v>
      </c>
      <c r="D5" s="119">
        <f>'2017'!G6+'2017'!K6</f>
        <v>615287</v>
      </c>
      <c r="E5" s="140">
        <f>C5+D5</f>
        <v>640147</v>
      </c>
      <c r="F5" s="62" t="s">
        <v>24</v>
      </c>
      <c r="G5" s="125">
        <f>Emissiefactoren!C5</f>
        <v>1.89</v>
      </c>
      <c r="H5" s="149">
        <f>C5*G5/1000</f>
        <v>46.985399999999991</v>
      </c>
      <c r="I5" s="149">
        <f>D5*G5/1000</f>
        <v>1162.8924299999999</v>
      </c>
      <c r="J5" s="63">
        <f>E5*G5/1000</f>
        <v>1209.8778299999999</v>
      </c>
    </row>
    <row r="6" spans="1:15" ht="13.9" customHeight="1" x14ac:dyDescent="0.2">
      <c r="B6" s="64" t="s">
        <v>88</v>
      </c>
      <c r="C6" s="113"/>
      <c r="D6" s="120">
        <f>'2017'!G17+'2017'!G18+'2017'!G19+'2017'!G20+'2017'!G23+'2017'!K17+'2017'!K18+'2017'!K19+'2017'!K20+'2017'!K23</f>
        <v>64875.76</v>
      </c>
      <c r="E6" s="141">
        <f>C6+D6</f>
        <v>64875.76</v>
      </c>
      <c r="F6" s="65" t="s">
        <v>77</v>
      </c>
      <c r="G6" s="126">
        <f>Emissiefactoren!C6</f>
        <v>3.3090000000000002</v>
      </c>
      <c r="H6" s="150">
        <f>C6*G6/1000</f>
        <v>0</v>
      </c>
      <c r="I6" s="150">
        <f>D6*G6/1000</f>
        <v>214.67388984000002</v>
      </c>
      <c r="J6" s="66">
        <f>E6*G6/1000</f>
        <v>214.67388984000002</v>
      </c>
      <c r="K6" s="67">
        <f>974278.47+2682.32+3546.9</f>
        <v>980507.69</v>
      </c>
      <c r="L6" s="68"/>
    </row>
    <row r="7" spans="1:15" ht="13.9" customHeight="1" x14ac:dyDescent="0.2">
      <c r="B7" s="64" t="s">
        <v>89</v>
      </c>
      <c r="C7" s="113"/>
      <c r="D7" s="120">
        <f>'2017'!G27+'2017'!G28+'2017'!G29+'2017'!K27+'2017'!K28+'2017'!K29</f>
        <v>1325.92</v>
      </c>
      <c r="E7" s="141">
        <f>C7+D7</f>
        <v>1325.92</v>
      </c>
      <c r="F7" s="65" t="s">
        <v>77</v>
      </c>
      <c r="G7" s="126">
        <f>Emissiefactoren!C8</f>
        <v>2.8839999999999999</v>
      </c>
      <c r="H7" s="150">
        <f>C7*G7/1000</f>
        <v>0</v>
      </c>
      <c r="I7" s="150">
        <f>D7*G7/1000</f>
        <v>3.82395328</v>
      </c>
      <c r="J7" s="66">
        <f>E7*G7/1000</f>
        <v>3.82395328</v>
      </c>
      <c r="K7" s="67">
        <f>669507.88+603.49+118.74</f>
        <v>670230.11</v>
      </c>
      <c r="L7" s="68"/>
    </row>
    <row r="8" spans="1:15" ht="13.9" customHeight="1" thickBot="1" x14ac:dyDescent="0.25">
      <c r="B8" s="69" t="s">
        <v>74</v>
      </c>
      <c r="C8" s="114"/>
      <c r="D8" s="121">
        <f>'2017'!G32+'2017'!G33+'2017'!K32+'2017'!K33</f>
        <v>286</v>
      </c>
      <c r="E8" s="142">
        <f>C8+D8</f>
        <v>286</v>
      </c>
      <c r="F8" s="70" t="s">
        <v>77</v>
      </c>
      <c r="G8" s="127">
        <f>Emissiefactoren!C10</f>
        <v>1.7250000000000001</v>
      </c>
      <c r="H8" s="150">
        <f>C8*G8/1000</f>
        <v>0</v>
      </c>
      <c r="I8" s="150">
        <f>D8*G8/1000</f>
        <v>0.49335000000000001</v>
      </c>
      <c r="J8" s="71">
        <f>E8*G8/1000</f>
        <v>0.49335000000000001</v>
      </c>
      <c r="K8" s="67"/>
      <c r="L8" s="68"/>
    </row>
    <row r="9" spans="1:15" ht="13.9" customHeight="1" thickBot="1" x14ac:dyDescent="0.25">
      <c r="B9" s="72"/>
      <c r="C9" s="72"/>
      <c r="D9" s="72"/>
      <c r="E9" s="141"/>
      <c r="F9" s="65"/>
      <c r="G9" s="73" t="s">
        <v>90</v>
      </c>
      <c r="H9" s="151">
        <f>SUM(H5:H8)</f>
        <v>46.985399999999991</v>
      </c>
      <c r="I9" s="151">
        <f>SUM(I5:I8)</f>
        <v>1381.8836231199998</v>
      </c>
      <c r="J9" s="74">
        <f>SUM(J5:J8)</f>
        <v>1428.8690231199998</v>
      </c>
      <c r="K9" s="67"/>
      <c r="L9" s="68"/>
      <c r="M9" s="75"/>
      <c r="N9" s="75"/>
      <c r="O9" s="75"/>
    </row>
    <row r="10" spans="1:15" ht="13.9" customHeight="1" thickBot="1" x14ac:dyDescent="0.25">
      <c r="E10" s="143"/>
      <c r="G10" s="76"/>
      <c r="H10" s="152"/>
      <c r="I10" s="152"/>
      <c r="J10" s="77"/>
      <c r="K10" s="68"/>
      <c r="L10" s="68"/>
      <c r="M10" s="75"/>
      <c r="N10" s="75"/>
      <c r="O10" s="75"/>
    </row>
    <row r="11" spans="1:15" ht="13.9" customHeight="1" thickBot="1" x14ac:dyDescent="0.25">
      <c r="B11" s="103" t="s">
        <v>32</v>
      </c>
      <c r="C11" s="130"/>
      <c r="D11" s="131"/>
      <c r="E11" s="162" t="s">
        <v>83</v>
      </c>
      <c r="F11" s="104" t="s">
        <v>84</v>
      </c>
      <c r="G11" s="106" t="s">
        <v>85</v>
      </c>
      <c r="H11" s="153"/>
      <c r="I11" s="153"/>
      <c r="J11" s="107" t="s">
        <v>86</v>
      </c>
      <c r="M11" s="78"/>
      <c r="N11" s="79"/>
      <c r="O11" s="75"/>
    </row>
    <row r="12" spans="1:15" ht="13.9" customHeight="1" x14ac:dyDescent="0.2">
      <c r="B12" s="80" t="s">
        <v>91</v>
      </c>
      <c r="C12" s="122">
        <f>'2017'!G37+'2017'!G39+'2017'!G40+'2017'!G41+'2017'!K37+'2017'!K39+'2017'!K40+'2017'!K41</f>
        <v>103778</v>
      </c>
      <c r="D12" s="122">
        <f>'2017'!G38+'2017'!K38</f>
        <v>473889</v>
      </c>
      <c r="E12" s="161">
        <f>C12+D12</f>
        <v>577667</v>
      </c>
      <c r="F12" s="81" t="s">
        <v>78</v>
      </c>
      <c r="G12" s="128">
        <f>Emissiefactoren!C11</f>
        <v>0.52600000000000002</v>
      </c>
      <c r="H12" s="149">
        <f>C12*G12/1000</f>
        <v>54.587228000000003</v>
      </c>
      <c r="I12" s="149">
        <f>D12*G12/1000</f>
        <v>249.265614</v>
      </c>
      <c r="J12" s="82">
        <f>E12*G12/1000</f>
        <v>303.85284200000001</v>
      </c>
      <c r="M12" s="75"/>
      <c r="N12" s="83"/>
      <c r="O12" s="75"/>
    </row>
    <row r="13" spans="1:15" ht="13.9" customHeight="1" thickBot="1" x14ac:dyDescent="0.25">
      <c r="B13" s="84" t="s">
        <v>92</v>
      </c>
      <c r="C13" s="115"/>
      <c r="D13" s="123"/>
      <c r="E13" s="146">
        <f>C13+D13</f>
        <v>0</v>
      </c>
      <c r="F13" s="85"/>
      <c r="G13" s="86">
        <v>0</v>
      </c>
      <c r="H13" s="150">
        <f>C13*G13/1000</f>
        <v>0</v>
      </c>
      <c r="I13" s="150">
        <f>D13*G13/1000</f>
        <v>0</v>
      </c>
      <c r="J13" s="87">
        <f t="shared" ref="J13" si="0">E13*G13/1000000</f>
        <v>0</v>
      </c>
      <c r="K13" s="68"/>
      <c r="L13" s="68">
        <f>(1860+1753)/2</f>
        <v>1806.5</v>
      </c>
      <c r="M13" s="75"/>
      <c r="N13" s="83"/>
      <c r="O13" s="75"/>
    </row>
    <row r="14" spans="1:15" s="60" customFormat="1" ht="13.9" customHeight="1" thickBot="1" x14ac:dyDescent="0.25">
      <c r="E14" s="147"/>
      <c r="G14" s="89" t="s">
        <v>93</v>
      </c>
      <c r="H14" s="154">
        <f>SUM(H12:H13)</f>
        <v>54.587228000000003</v>
      </c>
      <c r="I14" s="154">
        <f>SUM(I12:I13)</f>
        <v>249.265614</v>
      </c>
      <c r="J14" s="90">
        <f>SUM(J12:J13)</f>
        <v>303.85284200000001</v>
      </c>
      <c r="M14" s="91"/>
      <c r="N14" s="91"/>
      <c r="O14" s="91"/>
    </row>
    <row r="15" spans="1:15" s="60" customFormat="1" ht="13.9" customHeight="1" thickBot="1" x14ac:dyDescent="0.25">
      <c r="E15" s="147"/>
      <c r="G15" s="92"/>
      <c r="H15" s="155"/>
      <c r="I15" s="155"/>
      <c r="J15" s="93"/>
      <c r="M15" s="91"/>
      <c r="N15" s="91"/>
      <c r="O15" s="91"/>
    </row>
    <row r="16" spans="1:15" s="60" customFormat="1" ht="13.9" customHeight="1" thickBot="1" x14ac:dyDescent="0.25">
      <c r="B16" s="103" t="s">
        <v>94</v>
      </c>
      <c r="C16" s="130"/>
      <c r="D16" s="130"/>
      <c r="E16" s="144" t="s">
        <v>83</v>
      </c>
      <c r="F16" s="104" t="s">
        <v>84</v>
      </c>
      <c r="G16" s="104" t="s">
        <v>85</v>
      </c>
      <c r="H16" s="156"/>
      <c r="I16" s="156"/>
      <c r="J16" s="107" t="s">
        <v>86</v>
      </c>
      <c r="M16" s="91"/>
      <c r="N16" s="91"/>
      <c r="O16" s="91"/>
    </row>
    <row r="17" spans="2:15" s="60" customFormat="1" ht="13.9" customHeight="1" thickBot="1" x14ac:dyDescent="0.25">
      <c r="B17" s="110" t="s">
        <v>95</v>
      </c>
      <c r="C17" s="116"/>
      <c r="D17" s="124">
        <f>'2017'!G45+'2017'!G46+'2017'!G47+'2017'!K45+'2017'!K46+'2017'!K47</f>
        <v>115781.37</v>
      </c>
      <c r="E17" s="148">
        <f>C17+D17</f>
        <v>115781.37</v>
      </c>
      <c r="F17" s="111" t="s">
        <v>96</v>
      </c>
      <c r="G17" s="129">
        <f>Emissiefactoren!C12</f>
        <v>0.22</v>
      </c>
      <c r="H17" s="157">
        <f>C17*G17/1000</f>
        <v>0</v>
      </c>
      <c r="I17" s="157">
        <f>D17*G17/1000</f>
        <v>25.4719014</v>
      </c>
      <c r="J17" s="112">
        <f>E17*G17/1000</f>
        <v>25.4719014</v>
      </c>
      <c r="M17" s="91"/>
      <c r="N17" s="91"/>
      <c r="O17" s="91"/>
    </row>
    <row r="18" spans="2:15" s="60" customFormat="1" ht="13.9" customHeight="1" thickBot="1" x14ac:dyDescent="0.25">
      <c r="E18" s="88"/>
      <c r="G18" s="94" t="s">
        <v>97</v>
      </c>
      <c r="H18" s="158">
        <f>SUM(H17)</f>
        <v>0</v>
      </c>
      <c r="I18" s="158">
        <f>SUM(I17)</f>
        <v>25.4719014</v>
      </c>
      <c r="J18" s="95">
        <f>SUM(J17:J17)</f>
        <v>25.4719014</v>
      </c>
      <c r="M18" s="91"/>
      <c r="N18" s="91"/>
      <c r="O18" s="91"/>
    </row>
    <row r="19" spans="2:15" s="60" customFormat="1" ht="13.9" customHeight="1" thickBot="1" x14ac:dyDescent="0.25">
      <c r="E19" s="88"/>
      <c r="F19" s="96"/>
      <c r="G19" s="97"/>
      <c r="H19" s="159"/>
      <c r="I19" s="159"/>
      <c r="J19" s="98"/>
      <c r="K19" s="96"/>
      <c r="M19" s="91"/>
      <c r="N19" s="91"/>
      <c r="O19" s="91"/>
    </row>
    <row r="20" spans="2:15" ht="13.9" customHeight="1" thickBot="1" x14ac:dyDescent="0.25">
      <c r="B20" s="132" t="s">
        <v>107</v>
      </c>
      <c r="C20" s="134"/>
      <c r="D20" s="134"/>
      <c r="E20" s="133"/>
      <c r="F20" s="108"/>
      <c r="G20" s="108"/>
      <c r="H20" s="160">
        <f>H9+H14+H18</f>
        <v>101.57262799999999</v>
      </c>
      <c r="I20" s="160">
        <f>I9+I14+I18</f>
        <v>1656.6211385199997</v>
      </c>
      <c r="J20" s="109">
        <f>J9+J14+J18</f>
        <v>1758.1937665199998</v>
      </c>
      <c r="M20" s="75"/>
      <c r="N20" s="75"/>
      <c r="O20" s="75"/>
    </row>
    <row r="21" spans="2:15" ht="13.9" customHeight="1" x14ac:dyDescent="0.2"/>
    <row r="22" spans="2:15" ht="13.9" customHeight="1" x14ac:dyDescent="0.2">
      <c r="B22" s="99" t="s">
        <v>100</v>
      </c>
      <c r="C22" s="99"/>
      <c r="D22" s="99"/>
      <c r="E22" s="100"/>
      <c r="F22" s="100"/>
      <c r="G22" s="100"/>
      <c r="H22" s="100"/>
      <c r="I22" s="100"/>
      <c r="J22" s="100"/>
      <c r="K22" s="101"/>
    </row>
    <row r="23" spans="2:15" ht="13.9" customHeight="1" x14ac:dyDescent="0.2">
      <c r="B23" s="99"/>
      <c r="C23" s="99"/>
      <c r="D23" s="99"/>
      <c r="E23" s="100"/>
      <c r="F23" s="100"/>
      <c r="G23" s="100"/>
      <c r="H23" s="100"/>
      <c r="I23" s="100"/>
      <c r="J23" s="100"/>
      <c r="K23" s="101"/>
    </row>
    <row r="24" spans="2:15" ht="13.9" customHeight="1" x14ac:dyDescent="0.2">
      <c r="D24" s="118"/>
    </row>
    <row r="25" spans="2:15" ht="13.9" customHeight="1" x14ac:dyDescent="0.2">
      <c r="D25" s="118"/>
      <c r="E25" s="58" t="s">
        <v>108</v>
      </c>
      <c r="F25" s="58" t="s">
        <v>109</v>
      </c>
    </row>
    <row r="26" spans="2:15" ht="13.9" customHeight="1" x14ac:dyDescent="0.2">
      <c r="D26" s="117"/>
      <c r="E26" s="135" t="s">
        <v>87</v>
      </c>
      <c r="F26" s="136">
        <f>$J$5</f>
        <v>1209.8778299999999</v>
      </c>
      <c r="G26" s="138"/>
      <c r="J26" s="102"/>
    </row>
    <row r="27" spans="2:15" ht="13.9" customHeight="1" x14ac:dyDescent="0.2">
      <c r="D27" s="117"/>
      <c r="E27" s="135" t="s">
        <v>110</v>
      </c>
      <c r="F27" s="137">
        <f>$J$12</f>
        <v>303.85284200000001</v>
      </c>
      <c r="G27" s="138"/>
      <c r="J27" s="102"/>
    </row>
    <row r="28" spans="2:15" ht="13.9" customHeight="1" x14ac:dyDescent="0.2">
      <c r="D28" s="117"/>
      <c r="E28" s="135" t="s">
        <v>98</v>
      </c>
      <c r="F28" s="137">
        <f>$J$6</f>
        <v>214.67388984000002</v>
      </c>
      <c r="G28" s="138"/>
    </row>
    <row r="29" spans="2:15" ht="13.9" customHeight="1" x14ac:dyDescent="0.2">
      <c r="D29" s="117"/>
      <c r="E29" s="135" t="s">
        <v>111</v>
      </c>
      <c r="F29" s="137">
        <f>$J$17</f>
        <v>25.4719014</v>
      </c>
      <c r="G29" s="138"/>
    </row>
    <row r="30" spans="2:15" ht="13.9" customHeight="1" x14ac:dyDescent="0.2">
      <c r="D30" s="117"/>
      <c r="E30" s="135" t="s">
        <v>99</v>
      </c>
      <c r="F30" s="137">
        <f>$J$7</f>
        <v>3.82395328</v>
      </c>
    </row>
    <row r="31" spans="2:15" ht="13.9" customHeight="1" x14ac:dyDescent="0.2">
      <c r="D31" s="117"/>
      <c r="E31" s="135" t="s">
        <v>74</v>
      </c>
      <c r="F31" s="137">
        <f>$J$8</f>
        <v>0.49335000000000001</v>
      </c>
    </row>
    <row r="32" spans="2:15" ht="13.9" customHeight="1" x14ac:dyDescent="0.2"/>
    <row r="33" ht="13.9" customHeight="1" x14ac:dyDescent="0.2"/>
    <row r="34" ht="13.9" customHeight="1" x14ac:dyDescent="0.2"/>
    <row r="35" ht="13.9" customHeight="1" x14ac:dyDescent="0.2"/>
    <row r="36" ht="13.9" customHeight="1" x14ac:dyDescent="0.2"/>
    <row r="37" ht="13.9" customHeight="1" x14ac:dyDescent="0.2"/>
    <row r="38" ht="13.9" customHeight="1" x14ac:dyDescent="0.2"/>
    <row r="39" ht="13.9" customHeight="1" x14ac:dyDescent="0.2"/>
    <row r="40" ht="13.9" customHeight="1" x14ac:dyDescent="0.2"/>
    <row r="41" ht="13.9" customHeight="1" x14ac:dyDescent="0.2"/>
    <row r="42" ht="13.9" customHeight="1" x14ac:dyDescent="0.2"/>
    <row r="43" ht="13.9" customHeight="1" x14ac:dyDescent="0.2"/>
    <row r="44" ht="13.9" customHeight="1" x14ac:dyDescent="0.2"/>
    <row r="45" ht="13.9" customHeight="1" x14ac:dyDescent="0.2"/>
    <row r="46" ht="13.9" customHeight="1" x14ac:dyDescent="0.2"/>
    <row r="47" ht="13.9" customHeight="1" x14ac:dyDescent="0.2"/>
    <row r="48" ht="13.9" customHeight="1" x14ac:dyDescent="0.2"/>
    <row r="49" ht="13.9" customHeight="1" x14ac:dyDescent="0.2"/>
    <row r="50" ht="13.9" customHeight="1" x14ac:dyDescent="0.2"/>
    <row r="51" ht="13.9" customHeight="1" x14ac:dyDescent="0.2"/>
    <row r="52" ht="13.9" customHeight="1" x14ac:dyDescent="0.2"/>
    <row r="53" ht="13.9" customHeight="1" x14ac:dyDescent="0.2"/>
    <row r="54" ht="13.9" customHeight="1" x14ac:dyDescent="0.2"/>
    <row r="55" ht="13.9" customHeight="1" x14ac:dyDescent="0.2"/>
    <row r="56" ht="13.9" customHeight="1" x14ac:dyDescent="0.2"/>
    <row r="57" ht="13.9" customHeight="1" x14ac:dyDescent="0.2"/>
    <row r="58" ht="13.9" customHeight="1" x14ac:dyDescent="0.2"/>
    <row r="59" ht="13.9" customHeight="1" x14ac:dyDescent="0.2"/>
    <row r="60" ht="13.9" customHeight="1" x14ac:dyDescent="0.2"/>
    <row r="61" ht="13.9" customHeight="1" x14ac:dyDescent="0.2"/>
    <row r="62" ht="13.9" customHeight="1" x14ac:dyDescent="0.2"/>
    <row r="63" ht="13.9" customHeight="1" x14ac:dyDescent="0.2"/>
    <row r="64" ht="13.9" customHeight="1" x14ac:dyDescent="0.2"/>
    <row r="65" ht="13.9" customHeight="1" x14ac:dyDescent="0.2"/>
    <row r="66" ht="13.9" customHeight="1" x14ac:dyDescent="0.2"/>
    <row r="67" ht="13.9" customHeight="1" x14ac:dyDescent="0.2"/>
    <row r="68" ht="13.9" customHeight="1" x14ac:dyDescent="0.2"/>
    <row r="69" ht="13.9" customHeight="1" x14ac:dyDescent="0.2"/>
    <row r="70" ht="13.9" customHeight="1" x14ac:dyDescent="0.2"/>
    <row r="71" ht="13.9" customHeight="1" x14ac:dyDescent="0.2"/>
    <row r="72" ht="13.9" customHeight="1" x14ac:dyDescent="0.2"/>
    <row r="73" ht="13.9" customHeight="1" x14ac:dyDescent="0.2"/>
    <row r="74" ht="13.9" customHeight="1" x14ac:dyDescent="0.2"/>
    <row r="75" ht="13.9" customHeight="1" x14ac:dyDescent="0.2"/>
    <row r="76" ht="13.9" customHeight="1" x14ac:dyDescent="0.2"/>
    <row r="77" ht="13.9" customHeight="1" x14ac:dyDescent="0.2"/>
    <row r="78" ht="13.9" customHeight="1" x14ac:dyDescent="0.2"/>
    <row r="79" ht="13.9" customHeight="1" x14ac:dyDescent="0.2"/>
    <row r="80" ht="13.9" customHeight="1" x14ac:dyDescent="0.2"/>
    <row r="81" ht="13.9" customHeight="1" x14ac:dyDescent="0.2"/>
    <row r="82" ht="13.9" customHeight="1" x14ac:dyDescent="0.2"/>
    <row r="83" ht="13.9" customHeight="1" x14ac:dyDescent="0.2"/>
    <row r="84" ht="13.9" customHeight="1" x14ac:dyDescent="0.2"/>
    <row r="85" ht="13.9" customHeight="1" x14ac:dyDescent="0.2"/>
    <row r="86" ht="13.9" customHeight="1" x14ac:dyDescent="0.2"/>
    <row r="87" ht="13.9" customHeight="1" x14ac:dyDescent="0.2"/>
    <row r="88" ht="13.9" customHeight="1" x14ac:dyDescent="0.2"/>
    <row r="89" ht="13.9" customHeight="1" x14ac:dyDescent="0.2"/>
    <row r="90" ht="13.9" customHeight="1" x14ac:dyDescent="0.2"/>
    <row r="91" ht="13.9" customHeight="1" x14ac:dyDescent="0.2"/>
    <row r="92" ht="13.9" customHeight="1" x14ac:dyDescent="0.2"/>
    <row r="93" ht="13.9" customHeight="1" x14ac:dyDescent="0.2"/>
    <row r="94" ht="13.9" customHeight="1" x14ac:dyDescent="0.2"/>
    <row r="95" ht="13.9" customHeight="1" x14ac:dyDescent="0.2"/>
    <row r="96" ht="13.9" customHeight="1" x14ac:dyDescent="0.2"/>
    <row r="97" ht="13.9" customHeight="1" x14ac:dyDescent="0.2"/>
    <row r="98" ht="13.9" customHeight="1" x14ac:dyDescent="0.2"/>
    <row r="99" ht="13.9" customHeight="1" x14ac:dyDescent="0.2"/>
    <row r="100" ht="13.9" customHeight="1" x14ac:dyDescent="0.2"/>
    <row r="101" ht="13.9" customHeight="1" x14ac:dyDescent="0.2"/>
    <row r="102" ht="13.9" customHeight="1" x14ac:dyDescent="0.2"/>
    <row r="103" ht="13.9" customHeight="1" x14ac:dyDescent="0.2"/>
    <row r="104" ht="13.9" customHeight="1" x14ac:dyDescent="0.2"/>
    <row r="105" ht="13.9" customHeight="1" x14ac:dyDescent="0.2"/>
    <row r="106" ht="13.9" customHeight="1" x14ac:dyDescent="0.2"/>
    <row r="107" ht="13.9" customHeight="1" x14ac:dyDescent="0.2"/>
    <row r="108" ht="13.9" customHeight="1" x14ac:dyDescent="0.2"/>
    <row r="109" ht="13.9" customHeight="1" x14ac:dyDescent="0.2"/>
    <row r="110" ht="13.9" customHeight="1" x14ac:dyDescent="0.2"/>
    <row r="111" ht="13.9" customHeight="1" x14ac:dyDescent="0.2"/>
    <row r="112" ht="13.9" customHeight="1" x14ac:dyDescent="0.2"/>
    <row r="113" ht="13.9" customHeight="1" x14ac:dyDescent="0.2"/>
    <row r="114" ht="13.9" customHeight="1" x14ac:dyDescent="0.2"/>
    <row r="115" ht="13.9" customHeight="1" x14ac:dyDescent="0.2"/>
    <row r="116" ht="13.9" customHeight="1" x14ac:dyDescent="0.2"/>
    <row r="117" ht="13.9" customHeight="1" x14ac:dyDescent="0.2"/>
    <row r="118" ht="13.9" customHeight="1" x14ac:dyDescent="0.2"/>
    <row r="119" ht="13.9" customHeight="1" x14ac:dyDescent="0.2"/>
    <row r="120" ht="13.9" customHeight="1" x14ac:dyDescent="0.2"/>
    <row r="121" ht="13.9" customHeight="1" x14ac:dyDescent="0.2"/>
    <row r="122" ht="13.9" customHeight="1" x14ac:dyDescent="0.2"/>
    <row r="123" ht="13.9" customHeight="1" x14ac:dyDescent="0.2"/>
    <row r="124" ht="13.9" customHeight="1" x14ac:dyDescent="0.2"/>
    <row r="125" ht="13.9" customHeight="1" x14ac:dyDescent="0.2"/>
    <row r="126" ht="13.9" customHeight="1" x14ac:dyDescent="0.2"/>
    <row r="127" ht="13.9" customHeight="1" x14ac:dyDescent="0.2"/>
    <row r="128" ht="13.9" customHeight="1" x14ac:dyDescent="0.2"/>
    <row r="129" ht="13.9" customHeight="1" x14ac:dyDescent="0.2"/>
    <row r="130" ht="13.9" customHeight="1" x14ac:dyDescent="0.2"/>
    <row r="131" ht="13.9" customHeight="1" x14ac:dyDescent="0.2"/>
    <row r="132" ht="13.9" customHeight="1" x14ac:dyDescent="0.2"/>
    <row r="133" ht="13.9" customHeight="1" x14ac:dyDescent="0.2"/>
    <row r="134" ht="13.9" customHeight="1" x14ac:dyDescent="0.2"/>
    <row r="135" ht="13.9" customHeight="1" x14ac:dyDescent="0.2"/>
    <row r="136" ht="13.9" customHeight="1" x14ac:dyDescent="0.2"/>
    <row r="137" ht="13.9" customHeight="1" x14ac:dyDescent="0.2"/>
    <row r="138" ht="13.9" customHeight="1" x14ac:dyDescent="0.2"/>
    <row r="139" ht="13.9" customHeight="1" x14ac:dyDescent="0.2"/>
    <row r="140" ht="13.9" customHeight="1" x14ac:dyDescent="0.2"/>
    <row r="141" ht="13.9" customHeight="1" x14ac:dyDescent="0.2"/>
    <row r="142" ht="13.9" customHeight="1" x14ac:dyDescent="0.2"/>
    <row r="143" ht="13.9" customHeight="1" x14ac:dyDescent="0.2"/>
    <row r="144" ht="13.9" customHeight="1" x14ac:dyDescent="0.2"/>
    <row r="145" ht="13.9" customHeight="1" x14ac:dyDescent="0.2"/>
    <row r="146" ht="13.9" customHeight="1" x14ac:dyDescent="0.2"/>
    <row r="147" ht="13.9" customHeight="1" x14ac:dyDescent="0.2"/>
    <row r="148" ht="13.9" customHeight="1" x14ac:dyDescent="0.2"/>
    <row r="149" ht="13.9" customHeight="1" x14ac:dyDescent="0.2"/>
    <row r="150" ht="13.9" customHeight="1" x14ac:dyDescent="0.2"/>
    <row r="151" ht="13.9" customHeight="1" x14ac:dyDescent="0.2"/>
    <row r="152" ht="13.9" customHeight="1" x14ac:dyDescent="0.2"/>
    <row r="153" ht="13.9" customHeight="1" x14ac:dyDescent="0.2"/>
    <row r="154" ht="13.9" customHeight="1" x14ac:dyDescent="0.2"/>
    <row r="155" ht="13.9" customHeight="1" x14ac:dyDescent="0.2"/>
    <row r="156" ht="13.9" customHeight="1" x14ac:dyDescent="0.2"/>
    <row r="157" ht="13.9" customHeight="1" x14ac:dyDescent="0.2"/>
    <row r="158" ht="13.9" customHeight="1" x14ac:dyDescent="0.2"/>
    <row r="159" ht="13.9" customHeight="1" x14ac:dyDescent="0.2"/>
    <row r="160" ht="13.9" customHeight="1" x14ac:dyDescent="0.2"/>
    <row r="161" ht="13.9" customHeight="1" x14ac:dyDescent="0.2"/>
    <row r="162" ht="13.9" customHeight="1" x14ac:dyDescent="0.2"/>
    <row r="163" ht="13.9" customHeight="1" x14ac:dyDescent="0.2"/>
    <row r="164" ht="13.9" customHeight="1" x14ac:dyDescent="0.2"/>
    <row r="165" ht="13.9" customHeight="1" x14ac:dyDescent="0.2"/>
    <row r="166" ht="13.9" customHeight="1" x14ac:dyDescent="0.2"/>
    <row r="167" ht="13.9" customHeight="1" x14ac:dyDescent="0.2"/>
    <row r="168" ht="13.9" customHeight="1" x14ac:dyDescent="0.2"/>
    <row r="169" ht="13.9" customHeight="1" x14ac:dyDescent="0.2"/>
    <row r="170" ht="13.9" customHeight="1" x14ac:dyDescent="0.2"/>
    <row r="171" ht="13.9" customHeight="1" x14ac:dyDescent="0.2"/>
    <row r="172" ht="13.9" customHeight="1" x14ac:dyDescent="0.2"/>
    <row r="173" ht="13.9" customHeight="1" x14ac:dyDescent="0.2"/>
    <row r="174" ht="13.9" customHeight="1" x14ac:dyDescent="0.2"/>
    <row r="175" ht="13.9" customHeight="1" x14ac:dyDescent="0.2"/>
    <row r="176" ht="13.9" customHeight="1" x14ac:dyDescent="0.2"/>
    <row r="177" ht="13.9" customHeight="1" x14ac:dyDescent="0.2"/>
    <row r="178" ht="13.9" customHeight="1" x14ac:dyDescent="0.2"/>
    <row r="179" ht="13.9" customHeight="1" x14ac:dyDescent="0.2"/>
    <row r="180" ht="13.9" customHeight="1" x14ac:dyDescent="0.2"/>
    <row r="181" ht="13.9" customHeight="1" x14ac:dyDescent="0.2"/>
    <row r="182" ht="13.9" customHeight="1" x14ac:dyDescent="0.2"/>
    <row r="183" ht="13.9" customHeight="1" x14ac:dyDescent="0.2"/>
    <row r="184" ht="13.9" customHeight="1" x14ac:dyDescent="0.2"/>
    <row r="185" ht="13.9" customHeight="1" x14ac:dyDescent="0.2"/>
    <row r="186" ht="13.9" customHeight="1" x14ac:dyDescent="0.2"/>
    <row r="187" ht="13.9" customHeight="1" x14ac:dyDescent="0.2"/>
    <row r="188" ht="13.9" customHeight="1" x14ac:dyDescent="0.2"/>
    <row r="189" ht="13.9" customHeight="1" x14ac:dyDescent="0.2"/>
    <row r="190" ht="13.9" customHeight="1" x14ac:dyDescent="0.2"/>
    <row r="191" ht="13.9" customHeight="1" x14ac:dyDescent="0.2"/>
    <row r="192" ht="13.9" customHeight="1" x14ac:dyDescent="0.2"/>
    <row r="193" ht="13.9" customHeight="1" x14ac:dyDescent="0.2"/>
    <row r="194" ht="13.9" customHeight="1" x14ac:dyDescent="0.2"/>
    <row r="195" ht="13.9" customHeight="1" x14ac:dyDescent="0.2"/>
    <row r="196" ht="13.9" customHeight="1" x14ac:dyDescent="0.2"/>
    <row r="197" ht="13.9" customHeight="1" x14ac:dyDescent="0.2"/>
    <row r="198" ht="13.9" customHeight="1" x14ac:dyDescent="0.2"/>
    <row r="199" ht="13.9" customHeight="1" x14ac:dyDescent="0.2"/>
    <row r="200" ht="13.9" customHeight="1" x14ac:dyDescent="0.2"/>
    <row r="201" ht="13.9" customHeight="1" x14ac:dyDescent="0.2"/>
    <row r="202" ht="13.9" customHeight="1" x14ac:dyDescent="0.2"/>
    <row r="203" ht="13.9" customHeight="1" x14ac:dyDescent="0.2"/>
    <row r="204" ht="13.9" customHeight="1" x14ac:dyDescent="0.2"/>
    <row r="205" ht="13.9" customHeight="1" x14ac:dyDescent="0.2"/>
    <row r="206" ht="13.9" customHeight="1" x14ac:dyDescent="0.2"/>
    <row r="207" ht="13.9" customHeight="1" x14ac:dyDescent="0.2"/>
    <row r="208" ht="13.9" customHeight="1" x14ac:dyDescent="0.2"/>
    <row r="209" ht="13.9" customHeight="1" x14ac:dyDescent="0.2"/>
    <row r="210" ht="13.9" customHeight="1" x14ac:dyDescent="0.2"/>
    <row r="211" ht="13.9" customHeight="1" x14ac:dyDescent="0.2"/>
    <row r="212" ht="13.9" customHeight="1" x14ac:dyDescent="0.2"/>
    <row r="213" ht="13.9" customHeight="1" x14ac:dyDescent="0.2"/>
    <row r="214" ht="13.9" customHeight="1" x14ac:dyDescent="0.2"/>
    <row r="215" ht="13.9" customHeight="1" x14ac:dyDescent="0.2"/>
    <row r="216" ht="13.9" customHeight="1" x14ac:dyDescent="0.2"/>
    <row r="217" ht="13.9" customHeight="1" x14ac:dyDescent="0.2"/>
    <row r="218" ht="13.9" customHeight="1" x14ac:dyDescent="0.2"/>
    <row r="219" ht="13.9" customHeight="1" x14ac:dyDescent="0.2"/>
    <row r="220" ht="13.9" customHeight="1" x14ac:dyDescent="0.2"/>
    <row r="221" ht="13.9" customHeight="1" x14ac:dyDescent="0.2"/>
    <row r="222" ht="13.9" customHeight="1" x14ac:dyDescent="0.2"/>
    <row r="223" ht="13.9" customHeight="1" x14ac:dyDescent="0.2"/>
    <row r="224" ht="13.9" customHeight="1" x14ac:dyDescent="0.2"/>
    <row r="225" ht="13.9" customHeight="1" x14ac:dyDescent="0.2"/>
    <row r="226" ht="13.9" customHeight="1" x14ac:dyDescent="0.2"/>
    <row r="227" ht="13.9" customHeight="1" x14ac:dyDescent="0.2"/>
    <row r="228" ht="13.9" customHeight="1" x14ac:dyDescent="0.2"/>
    <row r="229" ht="13.9" customHeight="1" x14ac:dyDescent="0.2"/>
    <row r="230" ht="13.9" customHeight="1" x14ac:dyDescent="0.2"/>
    <row r="231" ht="13.9" customHeight="1" x14ac:dyDescent="0.2"/>
    <row r="232" ht="13.9" customHeight="1" x14ac:dyDescent="0.2"/>
    <row r="233" ht="13.9" customHeight="1" x14ac:dyDescent="0.2"/>
    <row r="234" ht="13.9" customHeight="1" x14ac:dyDescent="0.2"/>
    <row r="235" ht="13.9" customHeight="1" x14ac:dyDescent="0.2"/>
    <row r="236" ht="13.9" customHeight="1" x14ac:dyDescent="0.2"/>
    <row r="237" ht="13.9" customHeight="1" x14ac:dyDescent="0.2"/>
    <row r="238" ht="13.9" customHeight="1" x14ac:dyDescent="0.2"/>
    <row r="239" ht="13.9" customHeight="1" x14ac:dyDescent="0.2"/>
    <row r="240" ht="13.9" customHeight="1" x14ac:dyDescent="0.2"/>
    <row r="241" ht="13.9" customHeight="1" x14ac:dyDescent="0.2"/>
    <row r="242" ht="13.9" customHeight="1" x14ac:dyDescent="0.2"/>
    <row r="243" ht="13.9" customHeight="1" x14ac:dyDescent="0.2"/>
    <row r="244" ht="13.9" customHeight="1" x14ac:dyDescent="0.2"/>
    <row r="245" ht="13.9" customHeight="1" x14ac:dyDescent="0.2"/>
    <row r="246" ht="13.9" customHeight="1" x14ac:dyDescent="0.2"/>
    <row r="247" ht="13.9" customHeight="1" x14ac:dyDescent="0.2"/>
    <row r="248" ht="13.9" customHeight="1" x14ac:dyDescent="0.2"/>
    <row r="249" ht="13.9" customHeight="1" x14ac:dyDescent="0.2"/>
    <row r="250" ht="13.9" customHeight="1" x14ac:dyDescent="0.2"/>
    <row r="251" ht="13.9" customHeight="1" x14ac:dyDescent="0.2"/>
    <row r="252" ht="13.9" customHeight="1" x14ac:dyDescent="0.2"/>
    <row r="253" ht="13.9" customHeight="1" x14ac:dyDescent="0.2"/>
    <row r="254" ht="13.9" customHeight="1" x14ac:dyDescent="0.2"/>
    <row r="255" ht="13.9" customHeight="1" x14ac:dyDescent="0.2"/>
    <row r="256" ht="13.9" customHeight="1" x14ac:dyDescent="0.2"/>
    <row r="257" ht="13.9" customHeight="1" x14ac:dyDescent="0.2"/>
    <row r="258" ht="13.9" customHeight="1" x14ac:dyDescent="0.2"/>
    <row r="259" ht="13.9" customHeight="1" x14ac:dyDescent="0.2"/>
    <row r="260" ht="13.9" customHeight="1" x14ac:dyDescent="0.2"/>
    <row r="261" ht="13.9" customHeight="1" x14ac:dyDescent="0.2"/>
    <row r="262" ht="13.9" customHeight="1" x14ac:dyDescent="0.2"/>
    <row r="263" ht="13.9" customHeight="1" x14ac:dyDescent="0.2"/>
    <row r="264" ht="13.9" customHeight="1" x14ac:dyDescent="0.2"/>
    <row r="265" ht="13.9" customHeight="1" x14ac:dyDescent="0.2"/>
    <row r="266" ht="13.9" customHeight="1" x14ac:dyDescent="0.2"/>
    <row r="267" ht="13.9" customHeight="1" x14ac:dyDescent="0.2"/>
    <row r="268" ht="13.9" customHeight="1" x14ac:dyDescent="0.2"/>
    <row r="269" ht="13.9" customHeight="1" x14ac:dyDescent="0.2"/>
    <row r="270" ht="13.9" customHeight="1" x14ac:dyDescent="0.2"/>
    <row r="271" ht="13.9" customHeight="1" x14ac:dyDescent="0.2"/>
    <row r="272" ht="13.9" customHeight="1" x14ac:dyDescent="0.2"/>
    <row r="273" ht="13.9" customHeight="1" x14ac:dyDescent="0.2"/>
    <row r="274" ht="13.9" customHeight="1" x14ac:dyDescent="0.2"/>
    <row r="275" ht="13.9" customHeight="1" x14ac:dyDescent="0.2"/>
    <row r="276" ht="13.9" customHeight="1" x14ac:dyDescent="0.2"/>
    <row r="277" ht="13.9" customHeight="1" x14ac:dyDescent="0.2"/>
    <row r="278" ht="13.9" customHeight="1" x14ac:dyDescent="0.2"/>
    <row r="279" ht="13.9" customHeight="1" x14ac:dyDescent="0.2"/>
    <row r="280" ht="13.9" customHeight="1" x14ac:dyDescent="0.2"/>
    <row r="281" ht="13.9" customHeight="1" x14ac:dyDescent="0.2"/>
    <row r="282" ht="13.9" customHeight="1" x14ac:dyDescent="0.2"/>
    <row r="283" ht="13.9" customHeight="1" x14ac:dyDescent="0.2"/>
    <row r="284" ht="13.9" customHeight="1" x14ac:dyDescent="0.2"/>
    <row r="285" ht="13.9" customHeight="1" x14ac:dyDescent="0.2"/>
    <row r="286" ht="13.9" customHeight="1" x14ac:dyDescent="0.2"/>
    <row r="287" ht="13.9" customHeight="1" x14ac:dyDescent="0.2"/>
    <row r="288" ht="13.9" customHeight="1" x14ac:dyDescent="0.2"/>
    <row r="289" ht="13.9" customHeight="1" x14ac:dyDescent="0.2"/>
    <row r="290" ht="13.9" customHeight="1" x14ac:dyDescent="0.2"/>
    <row r="291" ht="13.9" customHeight="1" x14ac:dyDescent="0.2"/>
    <row r="292" ht="13.9" customHeight="1" x14ac:dyDescent="0.2"/>
    <row r="293" ht="13.9" customHeight="1" x14ac:dyDescent="0.2"/>
    <row r="294" ht="13.9" customHeight="1" x14ac:dyDescent="0.2"/>
    <row r="295" ht="13.9" customHeight="1" x14ac:dyDescent="0.2"/>
    <row r="296" ht="13.9" customHeight="1" x14ac:dyDescent="0.2"/>
    <row r="297" ht="13.9" customHeight="1" x14ac:dyDescent="0.2"/>
    <row r="298" ht="13.9" customHeight="1" x14ac:dyDescent="0.2"/>
    <row r="299" ht="13.9" customHeight="1" x14ac:dyDescent="0.2"/>
    <row r="300" ht="13.9" customHeight="1" x14ac:dyDescent="0.2"/>
    <row r="301" ht="13.9" customHeight="1" x14ac:dyDescent="0.2"/>
    <row r="302" ht="13.9" customHeight="1" x14ac:dyDescent="0.2"/>
  </sheetData>
  <mergeCells count="1">
    <mergeCell ref="B2:J2"/>
  </mergeCells>
  <pageMargins left="0.75" right="0.75" top="1" bottom="1" header="0.5" footer="0.5"/>
  <pageSetup paperSize="9" orientation="portrait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D5F1C-8B5E-43E4-9AC8-A14589D70CEB}">
  <dimension ref="A1:O302"/>
  <sheetViews>
    <sheetView zoomScale="93" zoomScaleNormal="93" zoomScalePageLayoutView="80" workbookViewId="0">
      <selection activeCell="G5" sqref="G5"/>
    </sheetView>
  </sheetViews>
  <sheetFormatPr defaultColWidth="8.7109375" defaultRowHeight="12.75" x14ac:dyDescent="0.2"/>
  <cols>
    <col min="1" max="1" width="8.7109375" style="58"/>
    <col min="2" max="2" width="44.28515625" style="58" customWidth="1"/>
    <col min="3" max="3" width="12.7109375" style="58" customWidth="1"/>
    <col min="4" max="4" width="14.7109375" style="58" customWidth="1"/>
    <col min="5" max="5" width="17.42578125" style="58" bestFit="1" customWidth="1"/>
    <col min="6" max="6" width="14" style="58" bestFit="1" customWidth="1"/>
    <col min="7" max="7" width="26.5703125" style="58" bestFit="1" customWidth="1"/>
    <col min="8" max="8" width="12.7109375" style="58" customWidth="1"/>
    <col min="9" max="9" width="14.7109375" style="58" customWidth="1"/>
    <col min="10" max="11" width="13.42578125" style="58" bestFit="1" customWidth="1"/>
    <col min="12" max="12" width="8" style="58" bestFit="1" customWidth="1"/>
    <col min="13" max="13" width="19.42578125" style="58" customWidth="1"/>
    <col min="14" max="14" width="31.42578125" style="58" customWidth="1"/>
    <col min="15" max="15" width="17.7109375" style="58" customWidth="1"/>
    <col min="16" max="16384" width="8.7109375" style="58"/>
  </cols>
  <sheetData>
    <row r="1" spans="1:15" ht="47.25" customHeight="1" x14ac:dyDescent="0.2">
      <c r="B1"/>
      <c r="D1"/>
    </row>
    <row r="2" spans="1:15" s="59" customFormat="1" ht="47.25" customHeight="1" x14ac:dyDescent="0.2">
      <c r="A2" s="58"/>
      <c r="B2" s="309" t="s">
        <v>101</v>
      </c>
      <c r="C2" s="309"/>
      <c r="D2" s="309"/>
      <c r="E2" s="309"/>
      <c r="F2" s="309"/>
      <c r="G2" s="309"/>
      <c r="H2" s="309"/>
      <c r="I2" s="309"/>
      <c r="J2" s="309"/>
    </row>
    <row r="3" spans="1:15" ht="13.9" customHeight="1" thickBot="1" x14ac:dyDescent="0.25"/>
    <row r="4" spans="1:15" s="60" customFormat="1" ht="18.75" thickBot="1" x14ac:dyDescent="0.25">
      <c r="B4" s="103" t="s">
        <v>1</v>
      </c>
      <c r="C4" s="139" t="s">
        <v>102</v>
      </c>
      <c r="D4" s="139" t="s">
        <v>103</v>
      </c>
      <c r="E4" s="104" t="s">
        <v>83</v>
      </c>
      <c r="F4" s="104" t="s">
        <v>84</v>
      </c>
      <c r="G4" s="104" t="s">
        <v>85</v>
      </c>
      <c r="H4" s="139" t="s">
        <v>102</v>
      </c>
      <c r="I4" s="139" t="s">
        <v>103</v>
      </c>
      <c r="J4" s="105" t="s">
        <v>86</v>
      </c>
    </row>
    <row r="5" spans="1:15" s="60" customFormat="1" ht="13.9" customHeight="1" x14ac:dyDescent="0.2">
      <c r="B5" s="61" t="s">
        <v>87</v>
      </c>
      <c r="C5" s="119">
        <f>'2017'!V5+'2017'!V7+'2017'!V8+'2017'!V9</f>
        <v>42235</v>
      </c>
      <c r="D5" s="119">
        <f>'2017'!V6</f>
        <v>1927682</v>
      </c>
      <c r="E5" s="140">
        <f>C5+D5</f>
        <v>1969917</v>
      </c>
      <c r="F5" s="62" t="s">
        <v>24</v>
      </c>
      <c r="G5" s="125">
        <f>Emissiefactoren!C5</f>
        <v>1.89</v>
      </c>
      <c r="H5" s="149">
        <f>C5*G5/1000</f>
        <v>79.824149999999989</v>
      </c>
      <c r="I5" s="149">
        <f>D5*G5/1000</f>
        <v>3643.31898</v>
      </c>
      <c r="J5" s="63">
        <f>E5*G5/1000</f>
        <v>3723.1431299999999</v>
      </c>
    </row>
    <row r="6" spans="1:15" ht="13.9" customHeight="1" x14ac:dyDescent="0.2">
      <c r="B6" s="64" t="s">
        <v>88</v>
      </c>
      <c r="C6" s="113"/>
      <c r="D6" s="120">
        <f>'2017'!V17+'2017'!V18+'2017'!V19+'2017'!V20+'2017'!V23</f>
        <v>135356.01</v>
      </c>
      <c r="E6" s="141">
        <f>C6+D6</f>
        <v>135356.01</v>
      </c>
      <c r="F6" s="65" t="s">
        <v>77</v>
      </c>
      <c r="G6" s="126">
        <f>Emissiefactoren!C6</f>
        <v>3.3090000000000002</v>
      </c>
      <c r="H6" s="150">
        <f>C6*G6/1000</f>
        <v>0</v>
      </c>
      <c r="I6" s="150">
        <f>D6*G6/1000</f>
        <v>447.89303709000006</v>
      </c>
      <c r="J6" s="66">
        <f>E6*G6/1000</f>
        <v>447.89303709000006</v>
      </c>
      <c r="K6" s="67">
        <f>974278.47+2682.32+3546.9</f>
        <v>980507.69</v>
      </c>
      <c r="L6" s="68"/>
    </row>
    <row r="7" spans="1:15" ht="13.9" customHeight="1" x14ac:dyDescent="0.2">
      <c r="B7" s="64" t="s">
        <v>89</v>
      </c>
      <c r="C7" s="113"/>
      <c r="D7" s="120">
        <f>'2017'!V27+'2017'!V28+'2017'!V29</f>
        <v>2236.71</v>
      </c>
      <c r="E7" s="141">
        <f>C7+D7</f>
        <v>2236.71</v>
      </c>
      <c r="F7" s="65" t="s">
        <v>77</v>
      </c>
      <c r="G7" s="126">
        <f>Emissiefactoren!C8</f>
        <v>2.8839999999999999</v>
      </c>
      <c r="H7" s="150">
        <f>C7*G7/1000</f>
        <v>0</v>
      </c>
      <c r="I7" s="150">
        <f>D7*G7/1000</f>
        <v>6.4506716399999995</v>
      </c>
      <c r="J7" s="66">
        <f>E7*G7/1000</f>
        <v>6.4506716399999995</v>
      </c>
      <c r="K7" s="67">
        <f>669507.88+603.49+118.74</f>
        <v>670230.11</v>
      </c>
      <c r="L7" s="68"/>
    </row>
    <row r="8" spans="1:15" ht="13.9" customHeight="1" thickBot="1" x14ac:dyDescent="0.25">
      <c r="B8" s="69" t="s">
        <v>74</v>
      </c>
      <c r="C8" s="114"/>
      <c r="D8" s="121">
        <f>'2017'!V32+'2017'!V33</f>
        <v>671</v>
      </c>
      <c r="E8" s="142">
        <f>C8+D8</f>
        <v>671</v>
      </c>
      <c r="F8" s="70" t="s">
        <v>77</v>
      </c>
      <c r="G8" s="127">
        <f>Emissiefactoren!C10</f>
        <v>1.7250000000000001</v>
      </c>
      <c r="H8" s="150">
        <f>C8*G8/1000</f>
        <v>0</v>
      </c>
      <c r="I8" s="150">
        <f>D8*G8/1000</f>
        <v>1.157475</v>
      </c>
      <c r="J8" s="71">
        <f>E8*G8/1000</f>
        <v>1.157475</v>
      </c>
      <c r="K8" s="67"/>
      <c r="L8" s="68"/>
    </row>
    <row r="9" spans="1:15" ht="13.9" customHeight="1" thickBot="1" x14ac:dyDescent="0.25">
      <c r="B9" s="72"/>
      <c r="C9" s="72"/>
      <c r="D9" s="72"/>
      <c r="E9" s="141"/>
      <c r="F9" s="65"/>
      <c r="G9" s="73" t="s">
        <v>90</v>
      </c>
      <c r="H9" s="151">
        <f>SUM(H5:H8)</f>
        <v>79.824149999999989</v>
      </c>
      <c r="I9" s="151">
        <f>SUM(I5:I8)</f>
        <v>4098.8201637299999</v>
      </c>
      <c r="J9" s="74">
        <f>SUM(J5:J8)</f>
        <v>4178.6443137300002</v>
      </c>
      <c r="K9" s="67"/>
      <c r="L9" s="68"/>
      <c r="M9" s="75"/>
      <c r="N9" s="75"/>
      <c r="O9" s="75"/>
    </row>
    <row r="10" spans="1:15" ht="13.9" customHeight="1" thickBot="1" x14ac:dyDescent="0.25">
      <c r="E10" s="143"/>
      <c r="G10" s="76"/>
      <c r="H10" s="152"/>
      <c r="I10" s="152"/>
      <c r="J10" s="77"/>
      <c r="K10" s="68"/>
      <c r="L10" s="68"/>
      <c r="M10" s="75"/>
      <c r="N10" s="75"/>
      <c r="O10" s="75"/>
    </row>
    <row r="11" spans="1:15" ht="13.9" customHeight="1" thickBot="1" x14ac:dyDescent="0.25">
      <c r="B11" s="103" t="s">
        <v>32</v>
      </c>
      <c r="C11" s="130"/>
      <c r="D11" s="131"/>
      <c r="E11" s="144" t="s">
        <v>83</v>
      </c>
      <c r="F11" s="104" t="s">
        <v>84</v>
      </c>
      <c r="G11" s="106" t="s">
        <v>85</v>
      </c>
      <c r="H11" s="153"/>
      <c r="I11" s="153"/>
      <c r="J11" s="107" t="s">
        <v>86</v>
      </c>
      <c r="M11" s="78"/>
      <c r="N11" s="79"/>
      <c r="O11" s="75"/>
    </row>
    <row r="12" spans="1:15" ht="13.9" customHeight="1" x14ac:dyDescent="0.2">
      <c r="B12" s="80" t="s">
        <v>91</v>
      </c>
      <c r="C12" s="122">
        <f>'2017'!V37+'2017'!V39+'2017'!V40+'2017'!V41</f>
        <v>197809</v>
      </c>
      <c r="D12" s="122">
        <f>'2017'!V38</f>
        <v>992444</v>
      </c>
      <c r="E12" s="145">
        <f>C12+D12</f>
        <v>1190253</v>
      </c>
      <c r="F12" s="81" t="s">
        <v>78</v>
      </c>
      <c r="G12" s="128">
        <f>Emissiefactoren!C11</f>
        <v>0.52600000000000002</v>
      </c>
      <c r="H12" s="149">
        <f>C12*G12/1000</f>
        <v>104.047534</v>
      </c>
      <c r="I12" s="149">
        <f>D12*G12/1000</f>
        <v>522.02554399999997</v>
      </c>
      <c r="J12" s="82">
        <f>E12*G12/1000</f>
        <v>626.07307800000001</v>
      </c>
      <c r="M12" s="75"/>
      <c r="N12" s="83"/>
      <c r="O12" s="75"/>
    </row>
    <row r="13" spans="1:15" ht="13.9" customHeight="1" thickBot="1" x14ac:dyDescent="0.25">
      <c r="B13" s="84" t="s">
        <v>92</v>
      </c>
      <c r="C13" s="115"/>
      <c r="D13" s="123"/>
      <c r="E13" s="146">
        <f>C13+D13</f>
        <v>0</v>
      </c>
      <c r="F13" s="85"/>
      <c r="G13" s="86">
        <v>0</v>
      </c>
      <c r="H13" s="150">
        <f>C13*G13/1000</f>
        <v>0</v>
      </c>
      <c r="I13" s="150">
        <f>D13*G13/1000</f>
        <v>0</v>
      </c>
      <c r="J13" s="87">
        <f t="shared" ref="J13" si="0">E13*G13/1000000</f>
        <v>0</v>
      </c>
      <c r="K13" s="68"/>
      <c r="L13" s="68">
        <f>(1860+1753)/2</f>
        <v>1806.5</v>
      </c>
      <c r="M13" s="75"/>
      <c r="N13" s="83"/>
      <c r="O13" s="75"/>
    </row>
    <row r="14" spans="1:15" s="60" customFormat="1" ht="13.9" customHeight="1" thickBot="1" x14ac:dyDescent="0.25">
      <c r="E14" s="147"/>
      <c r="G14" s="89" t="s">
        <v>93</v>
      </c>
      <c r="H14" s="154">
        <f>SUM(H12:H13)</f>
        <v>104.047534</v>
      </c>
      <c r="I14" s="154">
        <f>SUM(I12:I13)</f>
        <v>522.02554399999997</v>
      </c>
      <c r="J14" s="90">
        <f>SUM(J12:J13)</f>
        <v>626.07307800000001</v>
      </c>
      <c r="M14" s="91"/>
      <c r="N14" s="91"/>
      <c r="O14" s="91"/>
    </row>
    <row r="15" spans="1:15" s="60" customFormat="1" ht="13.9" customHeight="1" thickBot="1" x14ac:dyDescent="0.25">
      <c r="E15" s="147"/>
      <c r="G15" s="92"/>
      <c r="H15" s="155"/>
      <c r="I15" s="155"/>
      <c r="J15" s="93"/>
      <c r="M15" s="91"/>
      <c r="N15" s="91"/>
      <c r="O15" s="91"/>
    </row>
    <row r="16" spans="1:15" s="60" customFormat="1" ht="13.9" customHeight="1" thickBot="1" x14ac:dyDescent="0.25">
      <c r="B16" s="103" t="s">
        <v>94</v>
      </c>
      <c r="C16" s="130"/>
      <c r="D16" s="130"/>
      <c r="E16" s="144" t="s">
        <v>83</v>
      </c>
      <c r="F16" s="104" t="s">
        <v>84</v>
      </c>
      <c r="G16" s="104" t="s">
        <v>85</v>
      </c>
      <c r="H16" s="156"/>
      <c r="I16" s="156"/>
      <c r="J16" s="107" t="s">
        <v>86</v>
      </c>
      <c r="M16" s="91"/>
      <c r="N16" s="91"/>
      <c r="O16" s="91"/>
    </row>
    <row r="17" spans="2:15" s="60" customFormat="1" ht="13.9" customHeight="1" thickBot="1" x14ac:dyDescent="0.25">
      <c r="B17" s="110" t="s">
        <v>95</v>
      </c>
      <c r="C17" s="116"/>
      <c r="D17" s="163">
        <f>'2017'!V45+'2017'!V46+'2017'!V47</f>
        <v>218675.37</v>
      </c>
      <c r="E17" s="148">
        <f>C17+D17</f>
        <v>218675.37</v>
      </c>
      <c r="F17" s="111" t="s">
        <v>96</v>
      </c>
      <c r="G17" s="129">
        <f>Emissiefactoren!C12</f>
        <v>0.22</v>
      </c>
      <c r="H17" s="157">
        <f>C17*G17/1000</f>
        <v>0</v>
      </c>
      <c r="I17" s="157">
        <f>D17*G17/1000</f>
        <v>48.108581400000006</v>
      </c>
      <c r="J17" s="112">
        <f>E17*G17/1000</f>
        <v>48.108581400000006</v>
      </c>
      <c r="M17" s="91"/>
      <c r="N17" s="91"/>
      <c r="O17" s="91"/>
    </row>
    <row r="18" spans="2:15" s="60" customFormat="1" ht="13.9" customHeight="1" thickBot="1" x14ac:dyDescent="0.25">
      <c r="E18" s="88"/>
      <c r="G18" s="94" t="s">
        <v>97</v>
      </c>
      <c r="H18" s="158">
        <f>SUM(H17)</f>
        <v>0</v>
      </c>
      <c r="I18" s="158">
        <f>SUM(I17)</f>
        <v>48.108581400000006</v>
      </c>
      <c r="J18" s="95">
        <f>SUM(J17:J17)</f>
        <v>48.108581400000006</v>
      </c>
      <c r="M18" s="91"/>
      <c r="N18" s="91"/>
      <c r="O18" s="91"/>
    </row>
    <row r="19" spans="2:15" s="60" customFormat="1" ht="13.9" customHeight="1" thickBot="1" x14ac:dyDescent="0.25">
      <c r="E19" s="88"/>
      <c r="F19" s="96"/>
      <c r="G19" s="97"/>
      <c r="H19" s="159"/>
      <c r="I19" s="159"/>
      <c r="J19" s="98"/>
      <c r="K19" s="96"/>
      <c r="M19" s="91"/>
      <c r="N19" s="91"/>
      <c r="O19" s="91"/>
    </row>
    <row r="20" spans="2:15" ht="13.9" customHeight="1" thickBot="1" x14ac:dyDescent="0.25">
      <c r="B20" s="132" t="s">
        <v>107</v>
      </c>
      <c r="C20" s="134"/>
      <c r="D20" s="134"/>
      <c r="E20" s="133"/>
      <c r="F20" s="108"/>
      <c r="G20" s="108"/>
      <c r="H20" s="160">
        <f>H9+H14+H18</f>
        <v>183.87168399999999</v>
      </c>
      <c r="I20" s="160">
        <f>I9+I14+I18</f>
        <v>4668.9542891299998</v>
      </c>
      <c r="J20" s="109">
        <f>J9+J14+J18</f>
        <v>4852.8259731300004</v>
      </c>
      <c r="M20" s="75"/>
      <c r="N20" s="75"/>
      <c r="O20" s="75"/>
    </row>
    <row r="21" spans="2:15" ht="13.9" customHeight="1" x14ac:dyDescent="0.2"/>
    <row r="22" spans="2:15" ht="13.9" customHeight="1" x14ac:dyDescent="0.2">
      <c r="B22" s="99" t="s">
        <v>100</v>
      </c>
      <c r="C22" s="99"/>
      <c r="D22" s="99"/>
      <c r="E22" s="100"/>
      <c r="F22" s="100"/>
      <c r="G22" s="100"/>
      <c r="H22" s="100"/>
      <c r="I22" s="100"/>
      <c r="J22" s="100"/>
      <c r="K22" s="101"/>
    </row>
    <row r="23" spans="2:15" ht="13.9" customHeight="1" x14ac:dyDescent="0.2">
      <c r="B23" s="99"/>
      <c r="C23" s="99"/>
      <c r="D23" s="99"/>
      <c r="E23" s="100"/>
      <c r="F23" s="100"/>
      <c r="G23" s="100"/>
      <c r="H23" s="100"/>
      <c r="I23" s="100"/>
      <c r="J23" s="100"/>
      <c r="K23" s="101"/>
    </row>
    <row r="24" spans="2:15" ht="13.9" customHeight="1" x14ac:dyDescent="0.2">
      <c r="D24" s="118"/>
    </row>
    <row r="25" spans="2:15" ht="13.9" customHeight="1" x14ac:dyDescent="0.2">
      <c r="D25" s="118"/>
      <c r="E25" s="58" t="s">
        <v>108</v>
      </c>
      <c r="F25" s="58" t="s">
        <v>109</v>
      </c>
    </row>
    <row r="26" spans="2:15" ht="13.9" customHeight="1" x14ac:dyDescent="0.2">
      <c r="D26" s="117"/>
      <c r="E26" s="135" t="s">
        <v>87</v>
      </c>
      <c r="F26" s="136">
        <f>$J$5</f>
        <v>3723.1431299999999</v>
      </c>
      <c r="G26" s="138"/>
      <c r="J26" s="102"/>
    </row>
    <row r="27" spans="2:15" ht="13.9" customHeight="1" x14ac:dyDescent="0.2">
      <c r="D27" s="117"/>
      <c r="E27" s="135" t="s">
        <v>110</v>
      </c>
      <c r="F27" s="137">
        <f>$J$12</f>
        <v>626.07307800000001</v>
      </c>
      <c r="G27" s="138"/>
      <c r="J27" s="102"/>
    </row>
    <row r="28" spans="2:15" ht="13.9" customHeight="1" x14ac:dyDescent="0.2">
      <c r="D28" s="117"/>
      <c r="E28" s="135" t="s">
        <v>98</v>
      </c>
      <c r="F28" s="137">
        <f>$J$6</f>
        <v>447.89303709000006</v>
      </c>
      <c r="G28" s="138"/>
    </row>
    <row r="29" spans="2:15" ht="13.9" customHeight="1" x14ac:dyDescent="0.2">
      <c r="D29" s="117"/>
      <c r="E29" s="135" t="s">
        <v>111</v>
      </c>
      <c r="F29" s="137">
        <f>$J$17</f>
        <v>48.108581400000006</v>
      </c>
      <c r="G29" s="138"/>
    </row>
    <row r="30" spans="2:15" ht="13.9" customHeight="1" x14ac:dyDescent="0.2">
      <c r="D30" s="117"/>
      <c r="E30" s="135" t="s">
        <v>99</v>
      </c>
      <c r="F30" s="137">
        <f>$J$7</f>
        <v>6.4506716399999995</v>
      </c>
    </row>
    <row r="31" spans="2:15" ht="13.9" customHeight="1" x14ac:dyDescent="0.2">
      <c r="D31" s="117"/>
      <c r="E31" s="135" t="s">
        <v>74</v>
      </c>
      <c r="F31" s="137">
        <f>$J$8</f>
        <v>1.157475</v>
      </c>
    </row>
    <row r="32" spans="2:15" ht="13.9" customHeight="1" x14ac:dyDescent="0.2"/>
    <row r="33" ht="13.9" customHeight="1" x14ac:dyDescent="0.2"/>
    <row r="34" ht="13.9" customHeight="1" x14ac:dyDescent="0.2"/>
    <row r="35" ht="13.9" customHeight="1" x14ac:dyDescent="0.2"/>
    <row r="36" ht="13.9" customHeight="1" x14ac:dyDescent="0.2"/>
    <row r="37" ht="13.9" customHeight="1" x14ac:dyDescent="0.2"/>
    <row r="38" ht="13.9" customHeight="1" x14ac:dyDescent="0.2"/>
    <row r="39" ht="13.9" customHeight="1" x14ac:dyDescent="0.2"/>
    <row r="40" ht="13.9" customHeight="1" x14ac:dyDescent="0.2"/>
    <row r="41" ht="13.9" customHeight="1" x14ac:dyDescent="0.2"/>
    <row r="42" ht="13.9" customHeight="1" x14ac:dyDescent="0.2"/>
    <row r="43" ht="13.9" customHeight="1" x14ac:dyDescent="0.2"/>
    <row r="44" ht="13.9" customHeight="1" x14ac:dyDescent="0.2"/>
    <row r="45" ht="13.9" customHeight="1" x14ac:dyDescent="0.2"/>
    <row r="46" ht="13.9" customHeight="1" x14ac:dyDescent="0.2"/>
    <row r="47" ht="13.9" customHeight="1" x14ac:dyDescent="0.2"/>
    <row r="48" ht="13.9" customHeight="1" x14ac:dyDescent="0.2"/>
    <row r="49" ht="13.9" customHeight="1" x14ac:dyDescent="0.2"/>
    <row r="50" ht="13.9" customHeight="1" x14ac:dyDescent="0.2"/>
    <row r="51" ht="13.9" customHeight="1" x14ac:dyDescent="0.2"/>
    <row r="52" ht="13.9" customHeight="1" x14ac:dyDescent="0.2"/>
    <row r="53" ht="13.9" customHeight="1" x14ac:dyDescent="0.2"/>
    <row r="54" ht="13.9" customHeight="1" x14ac:dyDescent="0.2"/>
    <row r="55" ht="13.9" customHeight="1" x14ac:dyDescent="0.2"/>
    <row r="56" ht="13.9" customHeight="1" x14ac:dyDescent="0.2"/>
    <row r="57" ht="13.9" customHeight="1" x14ac:dyDescent="0.2"/>
    <row r="58" ht="13.9" customHeight="1" x14ac:dyDescent="0.2"/>
    <row r="59" ht="13.9" customHeight="1" x14ac:dyDescent="0.2"/>
    <row r="60" ht="13.9" customHeight="1" x14ac:dyDescent="0.2"/>
    <row r="61" ht="13.9" customHeight="1" x14ac:dyDescent="0.2"/>
    <row r="62" ht="13.9" customHeight="1" x14ac:dyDescent="0.2"/>
    <row r="63" ht="13.9" customHeight="1" x14ac:dyDescent="0.2"/>
    <row r="64" ht="13.9" customHeight="1" x14ac:dyDescent="0.2"/>
    <row r="65" ht="13.9" customHeight="1" x14ac:dyDescent="0.2"/>
    <row r="66" ht="13.9" customHeight="1" x14ac:dyDescent="0.2"/>
    <row r="67" ht="13.9" customHeight="1" x14ac:dyDescent="0.2"/>
    <row r="68" ht="13.9" customHeight="1" x14ac:dyDescent="0.2"/>
    <row r="69" ht="13.9" customHeight="1" x14ac:dyDescent="0.2"/>
    <row r="70" ht="13.9" customHeight="1" x14ac:dyDescent="0.2"/>
    <row r="71" ht="13.9" customHeight="1" x14ac:dyDescent="0.2"/>
    <row r="72" ht="13.9" customHeight="1" x14ac:dyDescent="0.2"/>
    <row r="73" ht="13.9" customHeight="1" x14ac:dyDescent="0.2"/>
    <row r="74" ht="13.9" customHeight="1" x14ac:dyDescent="0.2"/>
    <row r="75" ht="13.9" customHeight="1" x14ac:dyDescent="0.2"/>
    <row r="76" ht="13.9" customHeight="1" x14ac:dyDescent="0.2"/>
    <row r="77" ht="13.9" customHeight="1" x14ac:dyDescent="0.2"/>
    <row r="78" ht="13.9" customHeight="1" x14ac:dyDescent="0.2"/>
    <row r="79" ht="13.9" customHeight="1" x14ac:dyDescent="0.2"/>
    <row r="80" ht="13.9" customHeight="1" x14ac:dyDescent="0.2"/>
    <row r="81" ht="13.9" customHeight="1" x14ac:dyDescent="0.2"/>
    <row r="82" ht="13.9" customHeight="1" x14ac:dyDescent="0.2"/>
    <row r="83" ht="13.9" customHeight="1" x14ac:dyDescent="0.2"/>
    <row r="84" ht="13.9" customHeight="1" x14ac:dyDescent="0.2"/>
    <row r="85" ht="13.9" customHeight="1" x14ac:dyDescent="0.2"/>
    <row r="86" ht="13.9" customHeight="1" x14ac:dyDescent="0.2"/>
    <row r="87" ht="13.9" customHeight="1" x14ac:dyDescent="0.2"/>
    <row r="88" ht="13.9" customHeight="1" x14ac:dyDescent="0.2"/>
    <row r="89" ht="13.9" customHeight="1" x14ac:dyDescent="0.2"/>
    <row r="90" ht="13.9" customHeight="1" x14ac:dyDescent="0.2"/>
    <row r="91" ht="13.9" customHeight="1" x14ac:dyDescent="0.2"/>
    <row r="92" ht="13.9" customHeight="1" x14ac:dyDescent="0.2"/>
    <row r="93" ht="13.9" customHeight="1" x14ac:dyDescent="0.2"/>
    <row r="94" ht="13.9" customHeight="1" x14ac:dyDescent="0.2"/>
    <row r="95" ht="13.9" customHeight="1" x14ac:dyDescent="0.2"/>
    <row r="96" ht="13.9" customHeight="1" x14ac:dyDescent="0.2"/>
    <row r="97" ht="13.9" customHeight="1" x14ac:dyDescent="0.2"/>
    <row r="98" ht="13.9" customHeight="1" x14ac:dyDescent="0.2"/>
    <row r="99" ht="13.9" customHeight="1" x14ac:dyDescent="0.2"/>
    <row r="100" ht="13.9" customHeight="1" x14ac:dyDescent="0.2"/>
    <row r="101" ht="13.9" customHeight="1" x14ac:dyDescent="0.2"/>
    <row r="102" ht="13.9" customHeight="1" x14ac:dyDescent="0.2"/>
    <row r="103" ht="13.9" customHeight="1" x14ac:dyDescent="0.2"/>
    <row r="104" ht="13.9" customHeight="1" x14ac:dyDescent="0.2"/>
    <row r="105" ht="13.9" customHeight="1" x14ac:dyDescent="0.2"/>
    <row r="106" ht="13.9" customHeight="1" x14ac:dyDescent="0.2"/>
    <row r="107" ht="13.9" customHeight="1" x14ac:dyDescent="0.2"/>
    <row r="108" ht="13.9" customHeight="1" x14ac:dyDescent="0.2"/>
    <row r="109" ht="13.9" customHeight="1" x14ac:dyDescent="0.2"/>
    <row r="110" ht="13.9" customHeight="1" x14ac:dyDescent="0.2"/>
    <row r="111" ht="13.9" customHeight="1" x14ac:dyDescent="0.2"/>
    <row r="112" ht="13.9" customHeight="1" x14ac:dyDescent="0.2"/>
    <row r="113" ht="13.9" customHeight="1" x14ac:dyDescent="0.2"/>
    <row r="114" ht="13.9" customHeight="1" x14ac:dyDescent="0.2"/>
    <row r="115" ht="13.9" customHeight="1" x14ac:dyDescent="0.2"/>
    <row r="116" ht="13.9" customHeight="1" x14ac:dyDescent="0.2"/>
    <row r="117" ht="13.9" customHeight="1" x14ac:dyDescent="0.2"/>
    <row r="118" ht="13.9" customHeight="1" x14ac:dyDescent="0.2"/>
    <row r="119" ht="13.9" customHeight="1" x14ac:dyDescent="0.2"/>
    <row r="120" ht="13.9" customHeight="1" x14ac:dyDescent="0.2"/>
    <row r="121" ht="13.9" customHeight="1" x14ac:dyDescent="0.2"/>
    <row r="122" ht="13.9" customHeight="1" x14ac:dyDescent="0.2"/>
    <row r="123" ht="13.9" customHeight="1" x14ac:dyDescent="0.2"/>
    <row r="124" ht="13.9" customHeight="1" x14ac:dyDescent="0.2"/>
    <row r="125" ht="13.9" customHeight="1" x14ac:dyDescent="0.2"/>
    <row r="126" ht="13.9" customHeight="1" x14ac:dyDescent="0.2"/>
    <row r="127" ht="13.9" customHeight="1" x14ac:dyDescent="0.2"/>
    <row r="128" ht="13.9" customHeight="1" x14ac:dyDescent="0.2"/>
    <row r="129" ht="13.9" customHeight="1" x14ac:dyDescent="0.2"/>
    <row r="130" ht="13.9" customHeight="1" x14ac:dyDescent="0.2"/>
    <row r="131" ht="13.9" customHeight="1" x14ac:dyDescent="0.2"/>
    <row r="132" ht="13.9" customHeight="1" x14ac:dyDescent="0.2"/>
    <row r="133" ht="13.9" customHeight="1" x14ac:dyDescent="0.2"/>
    <row r="134" ht="13.9" customHeight="1" x14ac:dyDescent="0.2"/>
    <row r="135" ht="13.9" customHeight="1" x14ac:dyDescent="0.2"/>
    <row r="136" ht="13.9" customHeight="1" x14ac:dyDescent="0.2"/>
    <row r="137" ht="13.9" customHeight="1" x14ac:dyDescent="0.2"/>
    <row r="138" ht="13.9" customHeight="1" x14ac:dyDescent="0.2"/>
    <row r="139" ht="13.9" customHeight="1" x14ac:dyDescent="0.2"/>
    <row r="140" ht="13.9" customHeight="1" x14ac:dyDescent="0.2"/>
    <row r="141" ht="13.9" customHeight="1" x14ac:dyDescent="0.2"/>
    <row r="142" ht="13.9" customHeight="1" x14ac:dyDescent="0.2"/>
    <row r="143" ht="13.9" customHeight="1" x14ac:dyDescent="0.2"/>
    <row r="144" ht="13.9" customHeight="1" x14ac:dyDescent="0.2"/>
    <row r="145" ht="13.9" customHeight="1" x14ac:dyDescent="0.2"/>
    <row r="146" ht="13.9" customHeight="1" x14ac:dyDescent="0.2"/>
    <row r="147" ht="13.9" customHeight="1" x14ac:dyDescent="0.2"/>
    <row r="148" ht="13.9" customHeight="1" x14ac:dyDescent="0.2"/>
    <row r="149" ht="13.9" customHeight="1" x14ac:dyDescent="0.2"/>
    <row r="150" ht="13.9" customHeight="1" x14ac:dyDescent="0.2"/>
    <row r="151" ht="13.9" customHeight="1" x14ac:dyDescent="0.2"/>
    <row r="152" ht="13.9" customHeight="1" x14ac:dyDescent="0.2"/>
    <row r="153" ht="13.9" customHeight="1" x14ac:dyDescent="0.2"/>
    <row r="154" ht="13.9" customHeight="1" x14ac:dyDescent="0.2"/>
    <row r="155" ht="13.9" customHeight="1" x14ac:dyDescent="0.2"/>
    <row r="156" ht="13.9" customHeight="1" x14ac:dyDescent="0.2"/>
    <row r="157" ht="13.9" customHeight="1" x14ac:dyDescent="0.2"/>
    <row r="158" ht="13.9" customHeight="1" x14ac:dyDescent="0.2"/>
    <row r="159" ht="13.9" customHeight="1" x14ac:dyDescent="0.2"/>
    <row r="160" ht="13.9" customHeight="1" x14ac:dyDescent="0.2"/>
    <row r="161" ht="13.9" customHeight="1" x14ac:dyDescent="0.2"/>
    <row r="162" ht="13.9" customHeight="1" x14ac:dyDescent="0.2"/>
    <row r="163" ht="13.9" customHeight="1" x14ac:dyDescent="0.2"/>
    <row r="164" ht="13.9" customHeight="1" x14ac:dyDescent="0.2"/>
    <row r="165" ht="13.9" customHeight="1" x14ac:dyDescent="0.2"/>
    <row r="166" ht="13.9" customHeight="1" x14ac:dyDescent="0.2"/>
    <row r="167" ht="13.9" customHeight="1" x14ac:dyDescent="0.2"/>
    <row r="168" ht="13.9" customHeight="1" x14ac:dyDescent="0.2"/>
    <row r="169" ht="13.9" customHeight="1" x14ac:dyDescent="0.2"/>
    <row r="170" ht="13.9" customHeight="1" x14ac:dyDescent="0.2"/>
    <row r="171" ht="13.9" customHeight="1" x14ac:dyDescent="0.2"/>
    <row r="172" ht="13.9" customHeight="1" x14ac:dyDescent="0.2"/>
    <row r="173" ht="13.9" customHeight="1" x14ac:dyDescent="0.2"/>
    <row r="174" ht="13.9" customHeight="1" x14ac:dyDescent="0.2"/>
    <row r="175" ht="13.9" customHeight="1" x14ac:dyDescent="0.2"/>
    <row r="176" ht="13.9" customHeight="1" x14ac:dyDescent="0.2"/>
    <row r="177" ht="13.9" customHeight="1" x14ac:dyDescent="0.2"/>
    <row r="178" ht="13.9" customHeight="1" x14ac:dyDescent="0.2"/>
    <row r="179" ht="13.9" customHeight="1" x14ac:dyDescent="0.2"/>
    <row r="180" ht="13.9" customHeight="1" x14ac:dyDescent="0.2"/>
    <row r="181" ht="13.9" customHeight="1" x14ac:dyDescent="0.2"/>
    <row r="182" ht="13.9" customHeight="1" x14ac:dyDescent="0.2"/>
    <row r="183" ht="13.9" customHeight="1" x14ac:dyDescent="0.2"/>
    <row r="184" ht="13.9" customHeight="1" x14ac:dyDescent="0.2"/>
    <row r="185" ht="13.9" customHeight="1" x14ac:dyDescent="0.2"/>
    <row r="186" ht="13.9" customHeight="1" x14ac:dyDescent="0.2"/>
    <row r="187" ht="13.9" customHeight="1" x14ac:dyDescent="0.2"/>
    <row r="188" ht="13.9" customHeight="1" x14ac:dyDescent="0.2"/>
    <row r="189" ht="13.9" customHeight="1" x14ac:dyDescent="0.2"/>
    <row r="190" ht="13.9" customHeight="1" x14ac:dyDescent="0.2"/>
    <row r="191" ht="13.9" customHeight="1" x14ac:dyDescent="0.2"/>
    <row r="192" ht="13.9" customHeight="1" x14ac:dyDescent="0.2"/>
    <row r="193" ht="13.9" customHeight="1" x14ac:dyDescent="0.2"/>
    <row r="194" ht="13.9" customHeight="1" x14ac:dyDescent="0.2"/>
    <row r="195" ht="13.9" customHeight="1" x14ac:dyDescent="0.2"/>
    <row r="196" ht="13.9" customHeight="1" x14ac:dyDescent="0.2"/>
    <row r="197" ht="13.9" customHeight="1" x14ac:dyDescent="0.2"/>
    <row r="198" ht="13.9" customHeight="1" x14ac:dyDescent="0.2"/>
    <row r="199" ht="13.9" customHeight="1" x14ac:dyDescent="0.2"/>
    <row r="200" ht="13.9" customHeight="1" x14ac:dyDescent="0.2"/>
    <row r="201" ht="13.9" customHeight="1" x14ac:dyDescent="0.2"/>
    <row r="202" ht="13.9" customHeight="1" x14ac:dyDescent="0.2"/>
    <row r="203" ht="13.9" customHeight="1" x14ac:dyDescent="0.2"/>
    <row r="204" ht="13.9" customHeight="1" x14ac:dyDescent="0.2"/>
    <row r="205" ht="13.9" customHeight="1" x14ac:dyDescent="0.2"/>
    <row r="206" ht="13.9" customHeight="1" x14ac:dyDescent="0.2"/>
    <row r="207" ht="13.9" customHeight="1" x14ac:dyDescent="0.2"/>
    <row r="208" ht="13.9" customHeight="1" x14ac:dyDescent="0.2"/>
    <row r="209" ht="13.9" customHeight="1" x14ac:dyDescent="0.2"/>
    <row r="210" ht="13.9" customHeight="1" x14ac:dyDescent="0.2"/>
    <row r="211" ht="13.9" customHeight="1" x14ac:dyDescent="0.2"/>
    <row r="212" ht="13.9" customHeight="1" x14ac:dyDescent="0.2"/>
    <row r="213" ht="13.9" customHeight="1" x14ac:dyDescent="0.2"/>
    <row r="214" ht="13.9" customHeight="1" x14ac:dyDescent="0.2"/>
    <row r="215" ht="13.9" customHeight="1" x14ac:dyDescent="0.2"/>
    <row r="216" ht="13.9" customHeight="1" x14ac:dyDescent="0.2"/>
    <row r="217" ht="13.9" customHeight="1" x14ac:dyDescent="0.2"/>
    <row r="218" ht="13.9" customHeight="1" x14ac:dyDescent="0.2"/>
    <row r="219" ht="13.9" customHeight="1" x14ac:dyDescent="0.2"/>
    <row r="220" ht="13.9" customHeight="1" x14ac:dyDescent="0.2"/>
    <row r="221" ht="13.9" customHeight="1" x14ac:dyDescent="0.2"/>
    <row r="222" ht="13.9" customHeight="1" x14ac:dyDescent="0.2"/>
    <row r="223" ht="13.9" customHeight="1" x14ac:dyDescent="0.2"/>
    <row r="224" ht="13.9" customHeight="1" x14ac:dyDescent="0.2"/>
    <row r="225" ht="13.9" customHeight="1" x14ac:dyDescent="0.2"/>
    <row r="226" ht="13.9" customHeight="1" x14ac:dyDescent="0.2"/>
    <row r="227" ht="13.9" customHeight="1" x14ac:dyDescent="0.2"/>
    <row r="228" ht="13.9" customHeight="1" x14ac:dyDescent="0.2"/>
    <row r="229" ht="13.9" customHeight="1" x14ac:dyDescent="0.2"/>
    <row r="230" ht="13.9" customHeight="1" x14ac:dyDescent="0.2"/>
    <row r="231" ht="13.9" customHeight="1" x14ac:dyDescent="0.2"/>
    <row r="232" ht="13.9" customHeight="1" x14ac:dyDescent="0.2"/>
    <row r="233" ht="13.9" customHeight="1" x14ac:dyDescent="0.2"/>
    <row r="234" ht="13.9" customHeight="1" x14ac:dyDescent="0.2"/>
    <row r="235" ht="13.9" customHeight="1" x14ac:dyDescent="0.2"/>
    <row r="236" ht="13.9" customHeight="1" x14ac:dyDescent="0.2"/>
    <row r="237" ht="13.9" customHeight="1" x14ac:dyDescent="0.2"/>
    <row r="238" ht="13.9" customHeight="1" x14ac:dyDescent="0.2"/>
    <row r="239" ht="13.9" customHeight="1" x14ac:dyDescent="0.2"/>
    <row r="240" ht="13.9" customHeight="1" x14ac:dyDescent="0.2"/>
    <row r="241" ht="13.9" customHeight="1" x14ac:dyDescent="0.2"/>
    <row r="242" ht="13.9" customHeight="1" x14ac:dyDescent="0.2"/>
    <row r="243" ht="13.9" customHeight="1" x14ac:dyDescent="0.2"/>
    <row r="244" ht="13.9" customHeight="1" x14ac:dyDescent="0.2"/>
    <row r="245" ht="13.9" customHeight="1" x14ac:dyDescent="0.2"/>
    <row r="246" ht="13.9" customHeight="1" x14ac:dyDescent="0.2"/>
    <row r="247" ht="13.9" customHeight="1" x14ac:dyDescent="0.2"/>
    <row r="248" ht="13.9" customHeight="1" x14ac:dyDescent="0.2"/>
    <row r="249" ht="13.9" customHeight="1" x14ac:dyDescent="0.2"/>
    <row r="250" ht="13.9" customHeight="1" x14ac:dyDescent="0.2"/>
    <row r="251" ht="13.9" customHeight="1" x14ac:dyDescent="0.2"/>
    <row r="252" ht="13.9" customHeight="1" x14ac:dyDescent="0.2"/>
    <row r="253" ht="13.9" customHeight="1" x14ac:dyDescent="0.2"/>
    <row r="254" ht="13.9" customHeight="1" x14ac:dyDescent="0.2"/>
    <row r="255" ht="13.9" customHeight="1" x14ac:dyDescent="0.2"/>
    <row r="256" ht="13.9" customHeight="1" x14ac:dyDescent="0.2"/>
    <row r="257" ht="13.9" customHeight="1" x14ac:dyDescent="0.2"/>
    <row r="258" ht="13.9" customHeight="1" x14ac:dyDescent="0.2"/>
    <row r="259" ht="13.9" customHeight="1" x14ac:dyDescent="0.2"/>
    <row r="260" ht="13.9" customHeight="1" x14ac:dyDescent="0.2"/>
    <row r="261" ht="13.9" customHeight="1" x14ac:dyDescent="0.2"/>
    <row r="262" ht="13.9" customHeight="1" x14ac:dyDescent="0.2"/>
    <row r="263" ht="13.9" customHeight="1" x14ac:dyDescent="0.2"/>
    <row r="264" ht="13.9" customHeight="1" x14ac:dyDescent="0.2"/>
    <row r="265" ht="13.9" customHeight="1" x14ac:dyDescent="0.2"/>
    <row r="266" ht="13.9" customHeight="1" x14ac:dyDescent="0.2"/>
    <row r="267" ht="13.9" customHeight="1" x14ac:dyDescent="0.2"/>
    <row r="268" ht="13.9" customHeight="1" x14ac:dyDescent="0.2"/>
    <row r="269" ht="13.9" customHeight="1" x14ac:dyDescent="0.2"/>
    <row r="270" ht="13.9" customHeight="1" x14ac:dyDescent="0.2"/>
    <row r="271" ht="13.9" customHeight="1" x14ac:dyDescent="0.2"/>
    <row r="272" ht="13.9" customHeight="1" x14ac:dyDescent="0.2"/>
    <row r="273" ht="13.9" customHeight="1" x14ac:dyDescent="0.2"/>
    <row r="274" ht="13.9" customHeight="1" x14ac:dyDescent="0.2"/>
    <row r="275" ht="13.9" customHeight="1" x14ac:dyDescent="0.2"/>
    <row r="276" ht="13.9" customHeight="1" x14ac:dyDescent="0.2"/>
    <row r="277" ht="13.9" customHeight="1" x14ac:dyDescent="0.2"/>
    <row r="278" ht="13.9" customHeight="1" x14ac:dyDescent="0.2"/>
    <row r="279" ht="13.9" customHeight="1" x14ac:dyDescent="0.2"/>
    <row r="280" ht="13.9" customHeight="1" x14ac:dyDescent="0.2"/>
    <row r="281" ht="13.9" customHeight="1" x14ac:dyDescent="0.2"/>
    <row r="282" ht="13.9" customHeight="1" x14ac:dyDescent="0.2"/>
    <row r="283" ht="13.9" customHeight="1" x14ac:dyDescent="0.2"/>
    <row r="284" ht="13.9" customHeight="1" x14ac:dyDescent="0.2"/>
    <row r="285" ht="13.9" customHeight="1" x14ac:dyDescent="0.2"/>
    <row r="286" ht="13.9" customHeight="1" x14ac:dyDescent="0.2"/>
    <row r="287" ht="13.9" customHeight="1" x14ac:dyDescent="0.2"/>
    <row r="288" ht="13.9" customHeight="1" x14ac:dyDescent="0.2"/>
    <row r="289" ht="13.9" customHeight="1" x14ac:dyDescent="0.2"/>
    <row r="290" ht="13.9" customHeight="1" x14ac:dyDescent="0.2"/>
    <row r="291" ht="13.9" customHeight="1" x14ac:dyDescent="0.2"/>
    <row r="292" ht="13.9" customHeight="1" x14ac:dyDescent="0.2"/>
    <row r="293" ht="13.9" customHeight="1" x14ac:dyDescent="0.2"/>
    <row r="294" ht="13.9" customHeight="1" x14ac:dyDescent="0.2"/>
    <row r="295" ht="13.9" customHeight="1" x14ac:dyDescent="0.2"/>
    <row r="296" ht="13.9" customHeight="1" x14ac:dyDescent="0.2"/>
    <row r="297" ht="13.9" customHeight="1" x14ac:dyDescent="0.2"/>
    <row r="298" ht="13.9" customHeight="1" x14ac:dyDescent="0.2"/>
    <row r="299" ht="13.9" customHeight="1" x14ac:dyDescent="0.2"/>
    <row r="300" ht="13.9" customHeight="1" x14ac:dyDescent="0.2"/>
    <row r="301" ht="13.9" customHeight="1" x14ac:dyDescent="0.2"/>
    <row r="302" ht="13.9" customHeight="1" x14ac:dyDescent="0.2"/>
  </sheetData>
  <mergeCells count="1">
    <mergeCell ref="B2:J2"/>
  </mergeCells>
  <pageMargins left="0.75" right="0.75" top="1" bottom="1" header="0.5" footer="0.5"/>
  <pageSetup paperSize="9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9ACB1-29FD-403F-8BC2-BA2F2909C4BD}">
  <dimension ref="A1:O302"/>
  <sheetViews>
    <sheetView zoomScale="93" zoomScaleNormal="93" zoomScalePageLayoutView="80" workbookViewId="0">
      <selection activeCell="I22" sqref="I22"/>
    </sheetView>
  </sheetViews>
  <sheetFormatPr defaultColWidth="8.7109375" defaultRowHeight="12.75" x14ac:dyDescent="0.2"/>
  <cols>
    <col min="1" max="1" width="8.7109375" style="58"/>
    <col min="2" max="2" width="44.28515625" style="58" customWidth="1"/>
    <col min="3" max="3" width="12.7109375" style="58" customWidth="1"/>
    <col min="4" max="4" width="14.7109375" style="58" customWidth="1"/>
    <col min="5" max="5" width="17.42578125" style="58" bestFit="1" customWidth="1"/>
    <col min="6" max="6" width="14" style="58" bestFit="1" customWidth="1"/>
    <col min="7" max="7" width="26.5703125" style="58" bestFit="1" customWidth="1"/>
    <col min="8" max="8" width="12.7109375" style="58" customWidth="1"/>
    <col min="9" max="9" width="14.7109375" style="58" customWidth="1"/>
    <col min="10" max="11" width="13.42578125" style="58" bestFit="1" customWidth="1"/>
    <col min="12" max="12" width="8" style="58" bestFit="1" customWidth="1"/>
    <col min="13" max="13" width="19.42578125" style="58" customWidth="1"/>
    <col min="14" max="14" width="31.42578125" style="58" customWidth="1"/>
    <col min="15" max="15" width="17.7109375" style="58" customWidth="1"/>
    <col min="16" max="16384" width="8.7109375" style="58"/>
  </cols>
  <sheetData>
    <row r="1" spans="1:15" ht="47.25" customHeight="1" x14ac:dyDescent="0.2">
      <c r="B1"/>
      <c r="D1"/>
    </row>
    <row r="2" spans="1:15" s="59" customFormat="1" ht="47.25" customHeight="1" x14ac:dyDescent="0.2">
      <c r="A2" s="58"/>
      <c r="B2" s="309" t="s">
        <v>115</v>
      </c>
      <c r="C2" s="309"/>
      <c r="D2" s="309"/>
      <c r="E2" s="309"/>
      <c r="F2" s="309"/>
      <c r="G2" s="309"/>
      <c r="H2" s="309"/>
      <c r="I2" s="309"/>
      <c r="J2" s="309"/>
    </row>
    <row r="3" spans="1:15" ht="13.9" customHeight="1" thickBot="1" x14ac:dyDescent="0.25"/>
    <row r="4" spans="1:15" s="60" customFormat="1" ht="18.75" thickBot="1" x14ac:dyDescent="0.25">
      <c r="B4" s="103" t="s">
        <v>1</v>
      </c>
      <c r="C4" s="139" t="s">
        <v>102</v>
      </c>
      <c r="D4" s="139" t="s">
        <v>103</v>
      </c>
      <c r="E4" s="104" t="s">
        <v>83</v>
      </c>
      <c r="F4" s="104" t="s">
        <v>84</v>
      </c>
      <c r="G4" s="104" t="s">
        <v>85</v>
      </c>
      <c r="H4" s="139" t="s">
        <v>102</v>
      </c>
      <c r="I4" s="139" t="s">
        <v>103</v>
      </c>
      <c r="J4" s="105" t="s">
        <v>86</v>
      </c>
    </row>
    <row r="5" spans="1:15" s="60" customFormat="1" ht="13.9" customHeight="1" x14ac:dyDescent="0.2">
      <c r="B5" s="61" t="s">
        <v>87</v>
      </c>
      <c r="C5" s="119">
        <f>'2018'!G5+'2018'!G7+'2018'!G8+'2018'!G9+'2018'!K5+'2018'!K7+'2018'!K8+'2018'!K9</f>
        <v>23419</v>
      </c>
      <c r="D5" s="119">
        <f>'2018'!G6+'2018'!K6</f>
        <v>538633</v>
      </c>
      <c r="E5" s="140">
        <f>C5+D5</f>
        <v>562052</v>
      </c>
      <c r="F5" s="62" t="s">
        <v>24</v>
      </c>
      <c r="G5" s="125">
        <f>Emissiefactoren!D5</f>
        <v>1.89</v>
      </c>
      <c r="H5" s="149">
        <f>C5*G5/1000</f>
        <v>44.261909999999993</v>
      </c>
      <c r="I5" s="149">
        <f>D5*G5/1000</f>
        <v>1018.0163700000001</v>
      </c>
      <c r="J5" s="63">
        <f>E5*G5/1000</f>
        <v>1062.27828</v>
      </c>
    </row>
    <row r="6" spans="1:15" ht="13.9" customHeight="1" x14ac:dyDescent="0.2">
      <c r="B6" s="64" t="s">
        <v>88</v>
      </c>
      <c r="C6" s="113"/>
      <c r="D6" s="120">
        <f>'2018'!G17+'2018'!G18+'2018'!G19+'2018'!G20+'2018'!G23+'2018'!G24+'2018'!K17+'2018'!K18+'2018'!K19+'2018'!K20+'2018'!K23+'2018'!K24</f>
        <v>63076.710000000006</v>
      </c>
      <c r="E6" s="141">
        <f>C6+D6</f>
        <v>63076.710000000006</v>
      </c>
      <c r="F6" s="65" t="s">
        <v>77</v>
      </c>
      <c r="G6" s="126">
        <f>Emissiefactoren!D6</f>
        <v>3.3090000000000002</v>
      </c>
      <c r="H6" s="150">
        <f>C6*G6/1000</f>
        <v>0</v>
      </c>
      <c r="I6" s="150">
        <f>D6*G6/1000</f>
        <v>208.72083339000005</v>
      </c>
      <c r="J6" s="66">
        <f>E6*G6/1000</f>
        <v>208.72083339000005</v>
      </c>
      <c r="K6" s="67">
        <f>974278.47+2682.32+3546.9</f>
        <v>980507.69</v>
      </c>
      <c r="L6" s="68"/>
    </row>
    <row r="7" spans="1:15" ht="13.9" customHeight="1" x14ac:dyDescent="0.2">
      <c r="B7" s="64" t="s">
        <v>89</v>
      </c>
      <c r="C7" s="113"/>
      <c r="D7" s="120">
        <f>'2018'!G27+'2018'!G28+'2018'!G29+'2018'!K27+'2018'!K28+'2018'!K29</f>
        <v>1255.3899999999999</v>
      </c>
      <c r="E7" s="141">
        <f>C7+D7</f>
        <v>1255.3899999999999</v>
      </c>
      <c r="F7" s="65" t="s">
        <v>77</v>
      </c>
      <c r="G7" s="126">
        <f>Emissiefactoren!D8</f>
        <v>2.8839999999999999</v>
      </c>
      <c r="H7" s="150">
        <f>C7*G7/1000</f>
        <v>0</v>
      </c>
      <c r="I7" s="150">
        <f>D7*G7/1000</f>
        <v>3.6205447599999991</v>
      </c>
      <c r="J7" s="66">
        <f>E7*G7/1000</f>
        <v>3.6205447599999991</v>
      </c>
      <c r="K7" s="67">
        <f>669507.88+603.49+118.74</f>
        <v>670230.11</v>
      </c>
      <c r="L7" s="68"/>
    </row>
    <row r="8" spans="1:15" ht="13.9" customHeight="1" thickBot="1" x14ac:dyDescent="0.25">
      <c r="B8" s="69" t="s">
        <v>74</v>
      </c>
      <c r="C8" s="114"/>
      <c r="D8" s="121">
        <f>'2018'!G32+'2018'!G33+'2018'!K32+'2018'!K33</f>
        <v>220</v>
      </c>
      <c r="E8" s="142">
        <f>C8+D8</f>
        <v>220</v>
      </c>
      <c r="F8" s="70" t="s">
        <v>77</v>
      </c>
      <c r="G8" s="127">
        <f>Emissiefactoren!D10</f>
        <v>1.7250000000000001</v>
      </c>
      <c r="H8" s="150">
        <f>C8*G8/1000</f>
        <v>0</v>
      </c>
      <c r="I8" s="150">
        <f>D8*G8/1000</f>
        <v>0.3795</v>
      </c>
      <c r="J8" s="71">
        <f>E8*G8/1000</f>
        <v>0.3795</v>
      </c>
      <c r="K8" s="67"/>
      <c r="L8" s="68"/>
    </row>
    <row r="9" spans="1:15" ht="13.9" customHeight="1" thickBot="1" x14ac:dyDescent="0.25">
      <c r="B9" s="72"/>
      <c r="C9" s="72"/>
      <c r="D9" s="72"/>
      <c r="E9" s="141"/>
      <c r="F9" s="65"/>
      <c r="G9" s="73" t="s">
        <v>90</v>
      </c>
      <c r="H9" s="151">
        <f>SUM(H5:H8)</f>
        <v>44.261909999999993</v>
      </c>
      <c r="I9" s="151">
        <f>SUM(I5:I8)</f>
        <v>1230.7372481500001</v>
      </c>
      <c r="J9" s="74">
        <f>SUM(J5:J8)</f>
        <v>1274.9991581500001</v>
      </c>
      <c r="K9" s="67"/>
      <c r="L9" s="68"/>
      <c r="M9" s="75"/>
      <c r="N9" s="75"/>
      <c r="O9" s="75"/>
    </row>
    <row r="10" spans="1:15" ht="13.9" customHeight="1" thickBot="1" x14ac:dyDescent="0.25">
      <c r="E10" s="143"/>
      <c r="G10" s="76"/>
      <c r="H10" s="152"/>
      <c r="I10" s="152"/>
      <c r="J10" s="77"/>
      <c r="K10" s="68"/>
      <c r="L10" s="68"/>
      <c r="M10" s="75"/>
      <c r="N10" s="75"/>
      <c r="O10" s="75"/>
    </row>
    <row r="11" spans="1:15" ht="13.9" customHeight="1" thickBot="1" x14ac:dyDescent="0.25">
      <c r="B11" s="103" t="s">
        <v>32</v>
      </c>
      <c r="C11" s="130"/>
      <c r="D11" s="131"/>
      <c r="E11" s="162" t="s">
        <v>83</v>
      </c>
      <c r="F11" s="104" t="s">
        <v>84</v>
      </c>
      <c r="G11" s="106" t="s">
        <v>85</v>
      </c>
      <c r="H11" s="153"/>
      <c r="I11" s="153"/>
      <c r="J11" s="107" t="s">
        <v>86</v>
      </c>
      <c r="M11" s="78"/>
      <c r="N11" s="79"/>
      <c r="O11" s="75"/>
    </row>
    <row r="12" spans="1:15" ht="13.9" customHeight="1" x14ac:dyDescent="0.2">
      <c r="B12" s="80" t="s">
        <v>91</v>
      </c>
      <c r="C12" s="122">
        <f>'2018'!G37+'2018'!G39+'2018'!G40+'2018'!G41+'2018'!G42+'2018'!G43+'2018'!K37+'2018'!K39+'2018'!K40+'2018'!K41+'2018'!K42+'2018'!K43</f>
        <v>103286</v>
      </c>
      <c r="D12" s="122">
        <f>'2018'!G38+'2018'!K38</f>
        <v>382979</v>
      </c>
      <c r="E12" s="161">
        <f>C12+D12</f>
        <v>486265</v>
      </c>
      <c r="F12" s="81" t="s">
        <v>78</v>
      </c>
      <c r="G12" s="128">
        <f>Emissiefactoren!D11</f>
        <v>0.64900000000000002</v>
      </c>
      <c r="H12" s="149">
        <f>C12*G12/1000</f>
        <v>67.032613999999995</v>
      </c>
      <c r="I12" s="149">
        <f>D12*G12/1000</f>
        <v>248.55337100000003</v>
      </c>
      <c r="J12" s="82">
        <f>E12*G12/1000</f>
        <v>315.58598499999999</v>
      </c>
      <c r="M12" s="75"/>
      <c r="N12" s="83"/>
      <c r="O12" s="75"/>
    </row>
    <row r="13" spans="1:15" ht="13.9" customHeight="1" thickBot="1" x14ac:dyDescent="0.25">
      <c r="B13" s="84" t="s">
        <v>92</v>
      </c>
      <c r="C13" s="115"/>
      <c r="D13" s="123"/>
      <c r="E13" s="146">
        <f>C13+D13</f>
        <v>0</v>
      </c>
      <c r="F13" s="85"/>
      <c r="G13" s="86">
        <v>0</v>
      </c>
      <c r="H13" s="150">
        <f>C13*G13/1000</f>
        <v>0</v>
      </c>
      <c r="I13" s="150">
        <f>D13*G13/1000</f>
        <v>0</v>
      </c>
      <c r="J13" s="87">
        <f t="shared" ref="J13" si="0">E13*G13/1000000</f>
        <v>0</v>
      </c>
      <c r="K13" s="68"/>
      <c r="L13" s="68">
        <f>(1860+1753)/2</f>
        <v>1806.5</v>
      </c>
      <c r="M13" s="75"/>
      <c r="N13" s="83"/>
      <c r="O13" s="75"/>
    </row>
    <row r="14" spans="1:15" s="60" customFormat="1" ht="13.9" customHeight="1" thickBot="1" x14ac:dyDescent="0.25">
      <c r="E14" s="147"/>
      <c r="G14" s="89" t="s">
        <v>93</v>
      </c>
      <c r="H14" s="154">
        <f>SUM(H12:H13)</f>
        <v>67.032613999999995</v>
      </c>
      <c r="I14" s="154">
        <f>SUM(I12:I13)</f>
        <v>248.55337100000003</v>
      </c>
      <c r="J14" s="90">
        <f>SUM(J12:J13)</f>
        <v>315.58598499999999</v>
      </c>
      <c r="M14" s="91"/>
      <c r="N14" s="91"/>
      <c r="O14" s="91"/>
    </row>
    <row r="15" spans="1:15" s="60" customFormat="1" ht="13.9" customHeight="1" thickBot="1" x14ac:dyDescent="0.25">
      <c r="E15" s="147"/>
      <c r="G15" s="92"/>
      <c r="H15" s="155"/>
      <c r="I15" s="155"/>
      <c r="J15" s="93"/>
      <c r="M15" s="91"/>
      <c r="N15" s="91"/>
      <c r="O15" s="91"/>
    </row>
    <row r="16" spans="1:15" s="60" customFormat="1" ht="13.9" customHeight="1" thickBot="1" x14ac:dyDescent="0.25">
      <c r="B16" s="103" t="s">
        <v>94</v>
      </c>
      <c r="C16" s="130"/>
      <c r="D16" s="131"/>
      <c r="E16" s="144" t="s">
        <v>83</v>
      </c>
      <c r="F16" s="104" t="s">
        <v>84</v>
      </c>
      <c r="G16" s="104" t="s">
        <v>85</v>
      </c>
      <c r="H16" s="156"/>
      <c r="I16" s="156"/>
      <c r="J16" s="107" t="s">
        <v>86</v>
      </c>
      <c r="M16" s="91"/>
      <c r="N16" s="91"/>
      <c r="O16" s="91"/>
    </row>
    <row r="17" spans="2:15" s="60" customFormat="1" ht="13.9" customHeight="1" thickBot="1" x14ac:dyDescent="0.25">
      <c r="B17" s="110" t="s">
        <v>95</v>
      </c>
      <c r="C17" s="116"/>
      <c r="D17" s="164">
        <f>'2018'!G47+'2018'!G48+'2018'!G49+'2018'!K47+'2018'!K48+'2018'!K49</f>
        <v>94910.38</v>
      </c>
      <c r="E17" s="148">
        <f>C17+D17</f>
        <v>94910.38</v>
      </c>
      <c r="F17" s="111" t="s">
        <v>96</v>
      </c>
      <c r="G17" s="129">
        <f>Emissiefactoren!D12</f>
        <v>0.22</v>
      </c>
      <c r="H17" s="157">
        <f>C17*G17/1000</f>
        <v>0</v>
      </c>
      <c r="I17" s="157">
        <f>D17*G17/1000</f>
        <v>20.880283600000002</v>
      </c>
      <c r="J17" s="112">
        <f>E17*G17/1000</f>
        <v>20.880283600000002</v>
      </c>
      <c r="M17" s="91"/>
      <c r="N17" s="91"/>
      <c r="O17" s="91"/>
    </row>
    <row r="18" spans="2:15" s="60" customFormat="1" ht="13.9" customHeight="1" thickBot="1" x14ac:dyDescent="0.25">
      <c r="E18" s="88"/>
      <c r="G18" s="94" t="s">
        <v>97</v>
      </c>
      <c r="H18" s="158">
        <f>SUM(H17)</f>
        <v>0</v>
      </c>
      <c r="I18" s="158">
        <f>SUM(I17)</f>
        <v>20.880283600000002</v>
      </c>
      <c r="J18" s="95">
        <f>SUM(J17:J17)</f>
        <v>20.880283600000002</v>
      </c>
      <c r="M18" s="91"/>
      <c r="N18" s="91"/>
      <c r="O18" s="91"/>
    </row>
    <row r="19" spans="2:15" s="60" customFormat="1" ht="13.9" customHeight="1" thickBot="1" x14ac:dyDescent="0.25">
      <c r="E19" s="88"/>
      <c r="F19" s="96"/>
      <c r="G19" s="97"/>
      <c r="H19" s="159"/>
      <c r="I19" s="159"/>
      <c r="J19" s="98"/>
      <c r="K19" s="96"/>
      <c r="M19" s="91"/>
      <c r="N19" s="91"/>
      <c r="O19" s="91"/>
    </row>
    <row r="20" spans="2:15" ht="13.9" customHeight="1" thickBot="1" x14ac:dyDescent="0.25">
      <c r="B20" s="132" t="s">
        <v>107</v>
      </c>
      <c r="C20" s="134"/>
      <c r="D20" s="134"/>
      <c r="E20" s="133"/>
      <c r="F20" s="108"/>
      <c r="G20" s="108"/>
      <c r="H20" s="160">
        <f>H9+H14+H18</f>
        <v>111.294524</v>
      </c>
      <c r="I20" s="160">
        <f>I9+I14+I18</f>
        <v>1500.1709027500001</v>
      </c>
      <c r="J20" s="109">
        <f>J9+J14+J18</f>
        <v>1611.46542675</v>
      </c>
      <c r="M20" s="75"/>
      <c r="N20" s="75"/>
      <c r="O20" s="75"/>
    </row>
    <row r="21" spans="2:15" ht="13.9" customHeight="1" x14ac:dyDescent="0.2"/>
    <row r="22" spans="2:15" ht="13.9" customHeight="1" x14ac:dyDescent="0.2">
      <c r="B22" s="99" t="s">
        <v>100</v>
      </c>
      <c r="C22" s="99"/>
      <c r="D22" s="99"/>
      <c r="E22" s="100"/>
      <c r="F22" s="100"/>
      <c r="G22" s="100"/>
      <c r="H22" s="100"/>
      <c r="I22" s="100"/>
      <c r="J22" s="100"/>
      <c r="K22" s="101"/>
    </row>
    <row r="23" spans="2:15" ht="13.9" customHeight="1" x14ac:dyDescent="0.2">
      <c r="B23" s="99"/>
      <c r="C23" s="99"/>
      <c r="D23" s="99"/>
      <c r="E23" s="100"/>
      <c r="F23" s="100"/>
      <c r="G23" s="100"/>
      <c r="H23" s="100"/>
      <c r="I23" s="100"/>
      <c r="J23" s="100"/>
      <c r="K23" s="101"/>
    </row>
    <row r="24" spans="2:15" ht="13.9" customHeight="1" x14ac:dyDescent="0.2">
      <c r="D24" s="118"/>
    </row>
    <row r="25" spans="2:15" ht="13.9" customHeight="1" x14ac:dyDescent="0.2">
      <c r="D25" s="118"/>
      <c r="E25" s="58" t="s">
        <v>108</v>
      </c>
      <c r="F25" s="58" t="s">
        <v>109</v>
      </c>
    </row>
    <row r="26" spans="2:15" ht="13.9" customHeight="1" x14ac:dyDescent="0.2">
      <c r="D26" s="117"/>
      <c r="E26" s="135" t="s">
        <v>87</v>
      </c>
      <c r="F26" s="136">
        <f>$J$5</f>
        <v>1062.27828</v>
      </c>
      <c r="G26" s="138"/>
      <c r="J26" s="102"/>
    </row>
    <row r="27" spans="2:15" ht="13.9" customHeight="1" x14ac:dyDescent="0.2">
      <c r="D27" s="117"/>
      <c r="E27" s="135" t="s">
        <v>110</v>
      </c>
      <c r="F27" s="137">
        <f>$J$12</f>
        <v>315.58598499999999</v>
      </c>
      <c r="G27" s="138"/>
      <c r="J27" s="102"/>
    </row>
    <row r="28" spans="2:15" ht="13.9" customHeight="1" x14ac:dyDescent="0.2">
      <c r="D28" s="117"/>
      <c r="E28" s="135" t="s">
        <v>98</v>
      </c>
      <c r="F28" s="137">
        <f>$J$6</f>
        <v>208.72083339000005</v>
      </c>
      <c r="G28" s="138"/>
    </row>
    <row r="29" spans="2:15" ht="13.9" customHeight="1" x14ac:dyDescent="0.2">
      <c r="D29" s="117"/>
      <c r="E29" s="135" t="s">
        <v>111</v>
      </c>
      <c r="F29" s="137">
        <f>$J$17</f>
        <v>20.880283600000002</v>
      </c>
      <c r="G29" s="138"/>
    </row>
    <row r="30" spans="2:15" ht="13.9" customHeight="1" x14ac:dyDescent="0.2">
      <c r="D30" s="117"/>
      <c r="E30" s="135" t="s">
        <v>99</v>
      </c>
      <c r="F30" s="137">
        <f>$J$7</f>
        <v>3.6205447599999991</v>
      </c>
    </row>
    <row r="31" spans="2:15" ht="13.9" customHeight="1" x14ac:dyDescent="0.2">
      <c r="D31" s="117"/>
      <c r="E31" s="135" t="s">
        <v>74</v>
      </c>
      <c r="F31" s="137">
        <f>$J$8</f>
        <v>0.3795</v>
      </c>
    </row>
    <row r="32" spans="2:15" ht="13.9" customHeight="1" x14ac:dyDescent="0.2"/>
    <row r="33" ht="13.9" customHeight="1" x14ac:dyDescent="0.2"/>
    <row r="34" ht="13.9" customHeight="1" x14ac:dyDescent="0.2"/>
    <row r="35" ht="13.9" customHeight="1" x14ac:dyDescent="0.2"/>
    <row r="36" ht="13.9" customHeight="1" x14ac:dyDescent="0.2"/>
    <row r="37" ht="13.9" customHeight="1" x14ac:dyDescent="0.2"/>
    <row r="38" ht="13.9" customHeight="1" x14ac:dyDescent="0.2"/>
    <row r="39" ht="13.9" customHeight="1" x14ac:dyDescent="0.2"/>
    <row r="40" ht="13.9" customHeight="1" x14ac:dyDescent="0.2"/>
    <row r="41" ht="13.9" customHeight="1" x14ac:dyDescent="0.2"/>
    <row r="42" ht="13.9" customHeight="1" x14ac:dyDescent="0.2"/>
    <row r="43" ht="13.9" customHeight="1" x14ac:dyDescent="0.2"/>
    <row r="44" ht="13.9" customHeight="1" x14ac:dyDescent="0.2"/>
    <row r="45" ht="13.9" customHeight="1" x14ac:dyDescent="0.2"/>
    <row r="46" ht="13.9" customHeight="1" x14ac:dyDescent="0.2"/>
    <row r="47" ht="13.9" customHeight="1" x14ac:dyDescent="0.2"/>
    <row r="48" ht="13.9" customHeight="1" x14ac:dyDescent="0.2"/>
    <row r="49" ht="13.9" customHeight="1" x14ac:dyDescent="0.2"/>
    <row r="50" ht="13.9" customHeight="1" x14ac:dyDescent="0.2"/>
    <row r="51" ht="13.9" customHeight="1" x14ac:dyDescent="0.2"/>
    <row r="52" ht="13.9" customHeight="1" x14ac:dyDescent="0.2"/>
    <row r="53" ht="13.9" customHeight="1" x14ac:dyDescent="0.2"/>
    <row r="54" ht="13.9" customHeight="1" x14ac:dyDescent="0.2"/>
    <row r="55" ht="13.9" customHeight="1" x14ac:dyDescent="0.2"/>
    <row r="56" ht="13.9" customHeight="1" x14ac:dyDescent="0.2"/>
    <row r="57" ht="13.9" customHeight="1" x14ac:dyDescent="0.2"/>
    <row r="58" ht="13.9" customHeight="1" x14ac:dyDescent="0.2"/>
    <row r="59" ht="13.9" customHeight="1" x14ac:dyDescent="0.2"/>
    <row r="60" ht="13.9" customHeight="1" x14ac:dyDescent="0.2"/>
    <row r="61" ht="13.9" customHeight="1" x14ac:dyDescent="0.2"/>
    <row r="62" ht="13.9" customHeight="1" x14ac:dyDescent="0.2"/>
    <row r="63" ht="13.9" customHeight="1" x14ac:dyDescent="0.2"/>
    <row r="64" ht="13.9" customHeight="1" x14ac:dyDescent="0.2"/>
    <row r="65" ht="13.9" customHeight="1" x14ac:dyDescent="0.2"/>
    <row r="66" ht="13.9" customHeight="1" x14ac:dyDescent="0.2"/>
    <row r="67" ht="13.9" customHeight="1" x14ac:dyDescent="0.2"/>
    <row r="68" ht="13.9" customHeight="1" x14ac:dyDescent="0.2"/>
    <row r="69" ht="13.9" customHeight="1" x14ac:dyDescent="0.2"/>
    <row r="70" ht="13.9" customHeight="1" x14ac:dyDescent="0.2"/>
    <row r="71" ht="13.9" customHeight="1" x14ac:dyDescent="0.2"/>
    <row r="72" ht="13.9" customHeight="1" x14ac:dyDescent="0.2"/>
    <row r="73" ht="13.9" customHeight="1" x14ac:dyDescent="0.2"/>
    <row r="74" ht="13.9" customHeight="1" x14ac:dyDescent="0.2"/>
    <row r="75" ht="13.9" customHeight="1" x14ac:dyDescent="0.2"/>
    <row r="76" ht="13.9" customHeight="1" x14ac:dyDescent="0.2"/>
    <row r="77" ht="13.9" customHeight="1" x14ac:dyDescent="0.2"/>
    <row r="78" ht="13.9" customHeight="1" x14ac:dyDescent="0.2"/>
    <row r="79" ht="13.9" customHeight="1" x14ac:dyDescent="0.2"/>
    <row r="80" ht="13.9" customHeight="1" x14ac:dyDescent="0.2"/>
    <row r="81" ht="13.9" customHeight="1" x14ac:dyDescent="0.2"/>
    <row r="82" ht="13.9" customHeight="1" x14ac:dyDescent="0.2"/>
    <row r="83" ht="13.9" customHeight="1" x14ac:dyDescent="0.2"/>
    <row r="84" ht="13.9" customHeight="1" x14ac:dyDescent="0.2"/>
    <row r="85" ht="13.9" customHeight="1" x14ac:dyDescent="0.2"/>
    <row r="86" ht="13.9" customHeight="1" x14ac:dyDescent="0.2"/>
    <row r="87" ht="13.9" customHeight="1" x14ac:dyDescent="0.2"/>
    <row r="88" ht="13.9" customHeight="1" x14ac:dyDescent="0.2"/>
    <row r="89" ht="13.9" customHeight="1" x14ac:dyDescent="0.2"/>
    <row r="90" ht="13.9" customHeight="1" x14ac:dyDescent="0.2"/>
    <row r="91" ht="13.9" customHeight="1" x14ac:dyDescent="0.2"/>
    <row r="92" ht="13.9" customHeight="1" x14ac:dyDescent="0.2"/>
    <row r="93" ht="13.9" customHeight="1" x14ac:dyDescent="0.2"/>
    <row r="94" ht="13.9" customHeight="1" x14ac:dyDescent="0.2"/>
    <row r="95" ht="13.9" customHeight="1" x14ac:dyDescent="0.2"/>
    <row r="96" ht="13.9" customHeight="1" x14ac:dyDescent="0.2"/>
    <row r="97" ht="13.9" customHeight="1" x14ac:dyDescent="0.2"/>
    <row r="98" ht="13.9" customHeight="1" x14ac:dyDescent="0.2"/>
    <row r="99" ht="13.9" customHeight="1" x14ac:dyDescent="0.2"/>
    <row r="100" ht="13.9" customHeight="1" x14ac:dyDescent="0.2"/>
    <row r="101" ht="13.9" customHeight="1" x14ac:dyDescent="0.2"/>
    <row r="102" ht="13.9" customHeight="1" x14ac:dyDescent="0.2"/>
    <row r="103" ht="13.9" customHeight="1" x14ac:dyDescent="0.2"/>
    <row r="104" ht="13.9" customHeight="1" x14ac:dyDescent="0.2"/>
    <row r="105" ht="13.9" customHeight="1" x14ac:dyDescent="0.2"/>
    <row r="106" ht="13.9" customHeight="1" x14ac:dyDescent="0.2"/>
    <row r="107" ht="13.9" customHeight="1" x14ac:dyDescent="0.2"/>
    <row r="108" ht="13.9" customHeight="1" x14ac:dyDescent="0.2"/>
    <row r="109" ht="13.9" customHeight="1" x14ac:dyDescent="0.2"/>
    <row r="110" ht="13.9" customHeight="1" x14ac:dyDescent="0.2"/>
    <row r="111" ht="13.9" customHeight="1" x14ac:dyDescent="0.2"/>
    <row r="112" ht="13.9" customHeight="1" x14ac:dyDescent="0.2"/>
    <row r="113" ht="13.9" customHeight="1" x14ac:dyDescent="0.2"/>
    <row r="114" ht="13.9" customHeight="1" x14ac:dyDescent="0.2"/>
    <row r="115" ht="13.9" customHeight="1" x14ac:dyDescent="0.2"/>
    <row r="116" ht="13.9" customHeight="1" x14ac:dyDescent="0.2"/>
    <row r="117" ht="13.9" customHeight="1" x14ac:dyDescent="0.2"/>
    <row r="118" ht="13.9" customHeight="1" x14ac:dyDescent="0.2"/>
    <row r="119" ht="13.9" customHeight="1" x14ac:dyDescent="0.2"/>
    <row r="120" ht="13.9" customHeight="1" x14ac:dyDescent="0.2"/>
    <row r="121" ht="13.9" customHeight="1" x14ac:dyDescent="0.2"/>
    <row r="122" ht="13.9" customHeight="1" x14ac:dyDescent="0.2"/>
    <row r="123" ht="13.9" customHeight="1" x14ac:dyDescent="0.2"/>
    <row r="124" ht="13.9" customHeight="1" x14ac:dyDescent="0.2"/>
    <row r="125" ht="13.9" customHeight="1" x14ac:dyDescent="0.2"/>
    <row r="126" ht="13.9" customHeight="1" x14ac:dyDescent="0.2"/>
    <row r="127" ht="13.9" customHeight="1" x14ac:dyDescent="0.2"/>
    <row r="128" ht="13.9" customHeight="1" x14ac:dyDescent="0.2"/>
    <row r="129" ht="13.9" customHeight="1" x14ac:dyDescent="0.2"/>
    <row r="130" ht="13.9" customHeight="1" x14ac:dyDescent="0.2"/>
    <row r="131" ht="13.9" customHeight="1" x14ac:dyDescent="0.2"/>
    <row r="132" ht="13.9" customHeight="1" x14ac:dyDescent="0.2"/>
    <row r="133" ht="13.9" customHeight="1" x14ac:dyDescent="0.2"/>
    <row r="134" ht="13.9" customHeight="1" x14ac:dyDescent="0.2"/>
    <row r="135" ht="13.9" customHeight="1" x14ac:dyDescent="0.2"/>
    <row r="136" ht="13.9" customHeight="1" x14ac:dyDescent="0.2"/>
    <row r="137" ht="13.9" customHeight="1" x14ac:dyDescent="0.2"/>
    <row r="138" ht="13.9" customHeight="1" x14ac:dyDescent="0.2"/>
    <row r="139" ht="13.9" customHeight="1" x14ac:dyDescent="0.2"/>
    <row r="140" ht="13.9" customHeight="1" x14ac:dyDescent="0.2"/>
    <row r="141" ht="13.9" customHeight="1" x14ac:dyDescent="0.2"/>
    <row r="142" ht="13.9" customHeight="1" x14ac:dyDescent="0.2"/>
    <row r="143" ht="13.9" customHeight="1" x14ac:dyDescent="0.2"/>
    <row r="144" ht="13.9" customHeight="1" x14ac:dyDescent="0.2"/>
    <row r="145" ht="13.9" customHeight="1" x14ac:dyDescent="0.2"/>
    <row r="146" ht="13.9" customHeight="1" x14ac:dyDescent="0.2"/>
    <row r="147" ht="13.9" customHeight="1" x14ac:dyDescent="0.2"/>
    <row r="148" ht="13.9" customHeight="1" x14ac:dyDescent="0.2"/>
    <row r="149" ht="13.9" customHeight="1" x14ac:dyDescent="0.2"/>
    <row r="150" ht="13.9" customHeight="1" x14ac:dyDescent="0.2"/>
    <row r="151" ht="13.9" customHeight="1" x14ac:dyDescent="0.2"/>
    <row r="152" ht="13.9" customHeight="1" x14ac:dyDescent="0.2"/>
    <row r="153" ht="13.9" customHeight="1" x14ac:dyDescent="0.2"/>
    <row r="154" ht="13.9" customHeight="1" x14ac:dyDescent="0.2"/>
    <row r="155" ht="13.9" customHeight="1" x14ac:dyDescent="0.2"/>
    <row r="156" ht="13.9" customHeight="1" x14ac:dyDescent="0.2"/>
    <row r="157" ht="13.9" customHeight="1" x14ac:dyDescent="0.2"/>
    <row r="158" ht="13.9" customHeight="1" x14ac:dyDescent="0.2"/>
    <row r="159" ht="13.9" customHeight="1" x14ac:dyDescent="0.2"/>
    <row r="160" ht="13.9" customHeight="1" x14ac:dyDescent="0.2"/>
    <row r="161" ht="13.9" customHeight="1" x14ac:dyDescent="0.2"/>
    <row r="162" ht="13.9" customHeight="1" x14ac:dyDescent="0.2"/>
    <row r="163" ht="13.9" customHeight="1" x14ac:dyDescent="0.2"/>
    <row r="164" ht="13.9" customHeight="1" x14ac:dyDescent="0.2"/>
    <row r="165" ht="13.9" customHeight="1" x14ac:dyDescent="0.2"/>
    <row r="166" ht="13.9" customHeight="1" x14ac:dyDescent="0.2"/>
    <row r="167" ht="13.9" customHeight="1" x14ac:dyDescent="0.2"/>
    <row r="168" ht="13.9" customHeight="1" x14ac:dyDescent="0.2"/>
    <row r="169" ht="13.9" customHeight="1" x14ac:dyDescent="0.2"/>
    <row r="170" ht="13.9" customHeight="1" x14ac:dyDescent="0.2"/>
    <row r="171" ht="13.9" customHeight="1" x14ac:dyDescent="0.2"/>
    <row r="172" ht="13.9" customHeight="1" x14ac:dyDescent="0.2"/>
    <row r="173" ht="13.9" customHeight="1" x14ac:dyDescent="0.2"/>
    <row r="174" ht="13.9" customHeight="1" x14ac:dyDescent="0.2"/>
    <row r="175" ht="13.9" customHeight="1" x14ac:dyDescent="0.2"/>
    <row r="176" ht="13.9" customHeight="1" x14ac:dyDescent="0.2"/>
    <row r="177" ht="13.9" customHeight="1" x14ac:dyDescent="0.2"/>
    <row r="178" ht="13.9" customHeight="1" x14ac:dyDescent="0.2"/>
    <row r="179" ht="13.9" customHeight="1" x14ac:dyDescent="0.2"/>
    <row r="180" ht="13.9" customHeight="1" x14ac:dyDescent="0.2"/>
    <row r="181" ht="13.9" customHeight="1" x14ac:dyDescent="0.2"/>
    <row r="182" ht="13.9" customHeight="1" x14ac:dyDescent="0.2"/>
    <row r="183" ht="13.9" customHeight="1" x14ac:dyDescent="0.2"/>
    <row r="184" ht="13.9" customHeight="1" x14ac:dyDescent="0.2"/>
    <row r="185" ht="13.9" customHeight="1" x14ac:dyDescent="0.2"/>
    <row r="186" ht="13.9" customHeight="1" x14ac:dyDescent="0.2"/>
    <row r="187" ht="13.9" customHeight="1" x14ac:dyDescent="0.2"/>
    <row r="188" ht="13.9" customHeight="1" x14ac:dyDescent="0.2"/>
    <row r="189" ht="13.9" customHeight="1" x14ac:dyDescent="0.2"/>
    <row r="190" ht="13.9" customHeight="1" x14ac:dyDescent="0.2"/>
    <row r="191" ht="13.9" customHeight="1" x14ac:dyDescent="0.2"/>
    <row r="192" ht="13.9" customHeight="1" x14ac:dyDescent="0.2"/>
    <row r="193" ht="13.9" customHeight="1" x14ac:dyDescent="0.2"/>
    <row r="194" ht="13.9" customHeight="1" x14ac:dyDescent="0.2"/>
    <row r="195" ht="13.9" customHeight="1" x14ac:dyDescent="0.2"/>
    <row r="196" ht="13.9" customHeight="1" x14ac:dyDescent="0.2"/>
    <row r="197" ht="13.9" customHeight="1" x14ac:dyDescent="0.2"/>
    <row r="198" ht="13.9" customHeight="1" x14ac:dyDescent="0.2"/>
    <row r="199" ht="13.9" customHeight="1" x14ac:dyDescent="0.2"/>
    <row r="200" ht="13.9" customHeight="1" x14ac:dyDescent="0.2"/>
    <row r="201" ht="13.9" customHeight="1" x14ac:dyDescent="0.2"/>
    <row r="202" ht="13.9" customHeight="1" x14ac:dyDescent="0.2"/>
    <row r="203" ht="13.9" customHeight="1" x14ac:dyDescent="0.2"/>
    <row r="204" ht="13.9" customHeight="1" x14ac:dyDescent="0.2"/>
    <row r="205" ht="13.9" customHeight="1" x14ac:dyDescent="0.2"/>
    <row r="206" ht="13.9" customHeight="1" x14ac:dyDescent="0.2"/>
    <row r="207" ht="13.9" customHeight="1" x14ac:dyDescent="0.2"/>
    <row r="208" ht="13.9" customHeight="1" x14ac:dyDescent="0.2"/>
    <row r="209" ht="13.9" customHeight="1" x14ac:dyDescent="0.2"/>
    <row r="210" ht="13.9" customHeight="1" x14ac:dyDescent="0.2"/>
    <row r="211" ht="13.9" customHeight="1" x14ac:dyDescent="0.2"/>
    <row r="212" ht="13.9" customHeight="1" x14ac:dyDescent="0.2"/>
    <row r="213" ht="13.9" customHeight="1" x14ac:dyDescent="0.2"/>
    <row r="214" ht="13.9" customHeight="1" x14ac:dyDescent="0.2"/>
    <row r="215" ht="13.9" customHeight="1" x14ac:dyDescent="0.2"/>
    <row r="216" ht="13.9" customHeight="1" x14ac:dyDescent="0.2"/>
    <row r="217" ht="13.9" customHeight="1" x14ac:dyDescent="0.2"/>
    <row r="218" ht="13.9" customHeight="1" x14ac:dyDescent="0.2"/>
    <row r="219" ht="13.9" customHeight="1" x14ac:dyDescent="0.2"/>
    <row r="220" ht="13.9" customHeight="1" x14ac:dyDescent="0.2"/>
    <row r="221" ht="13.9" customHeight="1" x14ac:dyDescent="0.2"/>
    <row r="222" ht="13.9" customHeight="1" x14ac:dyDescent="0.2"/>
    <row r="223" ht="13.9" customHeight="1" x14ac:dyDescent="0.2"/>
    <row r="224" ht="13.9" customHeight="1" x14ac:dyDescent="0.2"/>
    <row r="225" ht="13.9" customHeight="1" x14ac:dyDescent="0.2"/>
    <row r="226" ht="13.9" customHeight="1" x14ac:dyDescent="0.2"/>
    <row r="227" ht="13.9" customHeight="1" x14ac:dyDescent="0.2"/>
    <row r="228" ht="13.9" customHeight="1" x14ac:dyDescent="0.2"/>
    <row r="229" ht="13.9" customHeight="1" x14ac:dyDescent="0.2"/>
    <row r="230" ht="13.9" customHeight="1" x14ac:dyDescent="0.2"/>
    <row r="231" ht="13.9" customHeight="1" x14ac:dyDescent="0.2"/>
    <row r="232" ht="13.9" customHeight="1" x14ac:dyDescent="0.2"/>
    <row r="233" ht="13.9" customHeight="1" x14ac:dyDescent="0.2"/>
    <row r="234" ht="13.9" customHeight="1" x14ac:dyDescent="0.2"/>
    <row r="235" ht="13.9" customHeight="1" x14ac:dyDescent="0.2"/>
    <row r="236" ht="13.9" customHeight="1" x14ac:dyDescent="0.2"/>
    <row r="237" ht="13.9" customHeight="1" x14ac:dyDescent="0.2"/>
    <row r="238" ht="13.9" customHeight="1" x14ac:dyDescent="0.2"/>
    <row r="239" ht="13.9" customHeight="1" x14ac:dyDescent="0.2"/>
    <row r="240" ht="13.9" customHeight="1" x14ac:dyDescent="0.2"/>
    <row r="241" ht="13.9" customHeight="1" x14ac:dyDescent="0.2"/>
    <row r="242" ht="13.9" customHeight="1" x14ac:dyDescent="0.2"/>
    <row r="243" ht="13.9" customHeight="1" x14ac:dyDescent="0.2"/>
    <row r="244" ht="13.9" customHeight="1" x14ac:dyDescent="0.2"/>
    <row r="245" ht="13.9" customHeight="1" x14ac:dyDescent="0.2"/>
    <row r="246" ht="13.9" customHeight="1" x14ac:dyDescent="0.2"/>
    <row r="247" ht="13.9" customHeight="1" x14ac:dyDescent="0.2"/>
    <row r="248" ht="13.9" customHeight="1" x14ac:dyDescent="0.2"/>
    <row r="249" ht="13.9" customHeight="1" x14ac:dyDescent="0.2"/>
    <row r="250" ht="13.9" customHeight="1" x14ac:dyDescent="0.2"/>
    <row r="251" ht="13.9" customHeight="1" x14ac:dyDescent="0.2"/>
    <row r="252" ht="13.9" customHeight="1" x14ac:dyDescent="0.2"/>
    <row r="253" ht="13.9" customHeight="1" x14ac:dyDescent="0.2"/>
    <row r="254" ht="13.9" customHeight="1" x14ac:dyDescent="0.2"/>
    <row r="255" ht="13.9" customHeight="1" x14ac:dyDescent="0.2"/>
    <row r="256" ht="13.9" customHeight="1" x14ac:dyDescent="0.2"/>
    <row r="257" ht="13.9" customHeight="1" x14ac:dyDescent="0.2"/>
    <row r="258" ht="13.9" customHeight="1" x14ac:dyDescent="0.2"/>
    <row r="259" ht="13.9" customHeight="1" x14ac:dyDescent="0.2"/>
    <row r="260" ht="13.9" customHeight="1" x14ac:dyDescent="0.2"/>
    <row r="261" ht="13.9" customHeight="1" x14ac:dyDescent="0.2"/>
    <row r="262" ht="13.9" customHeight="1" x14ac:dyDescent="0.2"/>
    <row r="263" ht="13.9" customHeight="1" x14ac:dyDescent="0.2"/>
    <row r="264" ht="13.9" customHeight="1" x14ac:dyDescent="0.2"/>
    <row r="265" ht="13.9" customHeight="1" x14ac:dyDescent="0.2"/>
    <row r="266" ht="13.9" customHeight="1" x14ac:dyDescent="0.2"/>
    <row r="267" ht="13.9" customHeight="1" x14ac:dyDescent="0.2"/>
    <row r="268" ht="13.9" customHeight="1" x14ac:dyDescent="0.2"/>
    <row r="269" ht="13.9" customHeight="1" x14ac:dyDescent="0.2"/>
    <row r="270" ht="13.9" customHeight="1" x14ac:dyDescent="0.2"/>
    <row r="271" ht="13.9" customHeight="1" x14ac:dyDescent="0.2"/>
    <row r="272" ht="13.9" customHeight="1" x14ac:dyDescent="0.2"/>
    <row r="273" ht="13.9" customHeight="1" x14ac:dyDescent="0.2"/>
    <row r="274" ht="13.9" customHeight="1" x14ac:dyDescent="0.2"/>
    <row r="275" ht="13.9" customHeight="1" x14ac:dyDescent="0.2"/>
    <row r="276" ht="13.9" customHeight="1" x14ac:dyDescent="0.2"/>
    <row r="277" ht="13.9" customHeight="1" x14ac:dyDescent="0.2"/>
    <row r="278" ht="13.9" customHeight="1" x14ac:dyDescent="0.2"/>
    <row r="279" ht="13.9" customHeight="1" x14ac:dyDescent="0.2"/>
    <row r="280" ht="13.9" customHeight="1" x14ac:dyDescent="0.2"/>
    <row r="281" ht="13.9" customHeight="1" x14ac:dyDescent="0.2"/>
    <row r="282" ht="13.9" customHeight="1" x14ac:dyDescent="0.2"/>
    <row r="283" ht="13.9" customHeight="1" x14ac:dyDescent="0.2"/>
    <row r="284" ht="13.9" customHeight="1" x14ac:dyDescent="0.2"/>
    <row r="285" ht="13.9" customHeight="1" x14ac:dyDescent="0.2"/>
    <row r="286" ht="13.9" customHeight="1" x14ac:dyDescent="0.2"/>
    <row r="287" ht="13.9" customHeight="1" x14ac:dyDescent="0.2"/>
    <row r="288" ht="13.9" customHeight="1" x14ac:dyDescent="0.2"/>
    <row r="289" ht="13.9" customHeight="1" x14ac:dyDescent="0.2"/>
    <row r="290" ht="13.9" customHeight="1" x14ac:dyDescent="0.2"/>
    <row r="291" ht="13.9" customHeight="1" x14ac:dyDescent="0.2"/>
    <row r="292" ht="13.9" customHeight="1" x14ac:dyDescent="0.2"/>
    <row r="293" ht="13.9" customHeight="1" x14ac:dyDescent="0.2"/>
    <row r="294" ht="13.9" customHeight="1" x14ac:dyDescent="0.2"/>
    <row r="295" ht="13.9" customHeight="1" x14ac:dyDescent="0.2"/>
    <row r="296" ht="13.9" customHeight="1" x14ac:dyDescent="0.2"/>
    <row r="297" ht="13.9" customHeight="1" x14ac:dyDescent="0.2"/>
    <row r="298" ht="13.9" customHeight="1" x14ac:dyDescent="0.2"/>
    <row r="299" ht="13.9" customHeight="1" x14ac:dyDescent="0.2"/>
    <row r="300" ht="13.9" customHeight="1" x14ac:dyDescent="0.2"/>
    <row r="301" ht="13.9" customHeight="1" x14ac:dyDescent="0.2"/>
    <row r="302" ht="13.9" customHeight="1" x14ac:dyDescent="0.2"/>
  </sheetData>
  <mergeCells count="1">
    <mergeCell ref="B2:J2"/>
  </mergeCells>
  <pageMargins left="0.75" right="0.75" top="1" bottom="1" header="0.5" footer="0.5"/>
  <pageSetup paperSize="9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CDC85-91C1-471B-9BEF-A72403189FF7}">
  <dimension ref="A1:O302"/>
  <sheetViews>
    <sheetView zoomScale="93" zoomScaleNormal="93" zoomScalePageLayoutView="80" workbookViewId="0">
      <selection activeCell="H23" sqref="H23"/>
    </sheetView>
  </sheetViews>
  <sheetFormatPr defaultColWidth="8.7109375" defaultRowHeight="12.75" x14ac:dyDescent="0.2"/>
  <cols>
    <col min="1" max="1" width="8.7109375" style="58"/>
    <col min="2" max="2" width="44.28515625" style="58" customWidth="1"/>
    <col min="3" max="3" width="12.7109375" style="58" customWidth="1"/>
    <col min="4" max="4" width="14.7109375" style="58" customWidth="1"/>
    <col min="5" max="5" width="17.42578125" style="58" bestFit="1" customWidth="1"/>
    <col min="6" max="6" width="14" style="58" bestFit="1" customWidth="1"/>
    <col min="7" max="7" width="26.5703125" style="58" bestFit="1" customWidth="1"/>
    <col min="8" max="8" width="12.7109375" style="58" customWidth="1"/>
    <col min="9" max="9" width="14.7109375" style="58" customWidth="1"/>
    <col min="10" max="11" width="13.42578125" style="58" bestFit="1" customWidth="1"/>
    <col min="12" max="12" width="8" style="58" bestFit="1" customWidth="1"/>
    <col min="13" max="13" width="19.42578125" style="58" customWidth="1"/>
    <col min="14" max="14" width="31.42578125" style="58" customWidth="1"/>
    <col min="15" max="15" width="17.7109375" style="58" customWidth="1"/>
    <col min="16" max="16384" width="8.7109375" style="58"/>
  </cols>
  <sheetData>
    <row r="1" spans="1:15" ht="47.25" customHeight="1" x14ac:dyDescent="0.2">
      <c r="B1"/>
      <c r="D1"/>
    </row>
    <row r="2" spans="1:15" s="59" customFormat="1" ht="47.25" customHeight="1" x14ac:dyDescent="0.2">
      <c r="A2" s="58"/>
      <c r="B2" s="309" t="s">
        <v>113</v>
      </c>
      <c r="C2" s="309"/>
      <c r="D2" s="309"/>
      <c r="E2" s="309"/>
      <c r="F2" s="309"/>
      <c r="G2" s="309"/>
      <c r="H2" s="309"/>
      <c r="I2" s="309"/>
      <c r="J2" s="309"/>
    </row>
    <row r="3" spans="1:15" ht="13.9" customHeight="1" thickBot="1" x14ac:dyDescent="0.25"/>
    <row r="4" spans="1:15" s="60" customFormat="1" ht="18.75" thickBot="1" x14ac:dyDescent="0.25">
      <c r="B4" s="103" t="s">
        <v>1</v>
      </c>
      <c r="C4" s="139" t="s">
        <v>102</v>
      </c>
      <c r="D4" s="139" t="s">
        <v>103</v>
      </c>
      <c r="E4" s="104" t="s">
        <v>83</v>
      </c>
      <c r="F4" s="104" t="s">
        <v>84</v>
      </c>
      <c r="G4" s="104" t="s">
        <v>85</v>
      </c>
      <c r="H4" s="139" t="s">
        <v>102</v>
      </c>
      <c r="I4" s="139" t="s">
        <v>103</v>
      </c>
      <c r="J4" s="105" t="s">
        <v>86</v>
      </c>
    </row>
    <row r="5" spans="1:15" s="60" customFormat="1" ht="13.9" customHeight="1" x14ac:dyDescent="0.2">
      <c r="B5" s="61" t="s">
        <v>87</v>
      </c>
      <c r="C5" s="119">
        <f>'2018'!V5+'2018'!V7+'2018'!V8+'2018'!V9</f>
        <v>38745</v>
      </c>
      <c r="D5" s="119">
        <f>'2018'!V6</f>
        <v>1168760</v>
      </c>
      <c r="E5" s="140">
        <f>C5+D5</f>
        <v>1207505</v>
      </c>
      <c r="F5" s="62" t="s">
        <v>24</v>
      </c>
      <c r="G5" s="125">
        <f>Emissiefactoren!D5</f>
        <v>1.89</v>
      </c>
      <c r="H5" s="149">
        <f>C5*G5/1000</f>
        <v>73.228049999999996</v>
      </c>
      <c r="I5" s="149">
        <f>D5*G5/1000</f>
        <v>2208.9564</v>
      </c>
      <c r="J5" s="63">
        <f>E5*G5/1000</f>
        <v>2282.1844499999997</v>
      </c>
    </row>
    <row r="6" spans="1:15" ht="13.9" customHeight="1" x14ac:dyDescent="0.2">
      <c r="B6" s="64" t="s">
        <v>88</v>
      </c>
      <c r="C6" s="113"/>
      <c r="D6" s="120">
        <f>'2018'!V17+'2018'!V18+'2018'!V19+'2018'!V20+'2018'!V23+'2018'!V24</f>
        <v>129821.53999999998</v>
      </c>
      <c r="E6" s="141">
        <f>C6+D6</f>
        <v>129821.53999999998</v>
      </c>
      <c r="F6" s="65" t="s">
        <v>77</v>
      </c>
      <c r="G6" s="126">
        <f>Emissiefactoren!D6</f>
        <v>3.3090000000000002</v>
      </c>
      <c r="H6" s="150">
        <f>C6*G6/1000</f>
        <v>0</v>
      </c>
      <c r="I6" s="150">
        <f>D6*G6/1000</f>
        <v>429.57947585999995</v>
      </c>
      <c r="J6" s="66">
        <f>E6*G6/1000</f>
        <v>429.57947585999995</v>
      </c>
      <c r="K6" s="67">
        <f>974278.47+2682.32+3546.9</f>
        <v>980507.69</v>
      </c>
      <c r="L6" s="68"/>
    </row>
    <row r="7" spans="1:15" ht="13.9" customHeight="1" x14ac:dyDescent="0.2">
      <c r="B7" s="64" t="s">
        <v>89</v>
      </c>
      <c r="C7" s="113"/>
      <c r="D7" s="120">
        <f>'2018'!V27+'2018'!V28+'2018'!V29</f>
        <v>2034.2999999999997</v>
      </c>
      <c r="E7" s="141">
        <f>C7+D7</f>
        <v>2034.2999999999997</v>
      </c>
      <c r="F7" s="65" t="s">
        <v>77</v>
      </c>
      <c r="G7" s="126">
        <f>Emissiefactoren!D8</f>
        <v>2.8839999999999999</v>
      </c>
      <c r="H7" s="150">
        <f>C7*G7/1000</f>
        <v>0</v>
      </c>
      <c r="I7" s="150">
        <f>D7*G7/1000</f>
        <v>5.8669211999999993</v>
      </c>
      <c r="J7" s="66">
        <f>E7*G7/1000</f>
        <v>5.8669211999999993</v>
      </c>
      <c r="K7" s="67">
        <f>669507.88+603.49+118.74</f>
        <v>670230.11</v>
      </c>
      <c r="L7" s="68"/>
    </row>
    <row r="8" spans="1:15" ht="13.9" customHeight="1" thickBot="1" x14ac:dyDescent="0.25">
      <c r="B8" s="69" t="s">
        <v>74</v>
      </c>
      <c r="C8" s="114"/>
      <c r="D8" s="121">
        <f>'2018'!V32+'2018'!V33</f>
        <v>605</v>
      </c>
      <c r="E8" s="142">
        <f>C8+D8</f>
        <v>605</v>
      </c>
      <c r="F8" s="70" t="s">
        <v>77</v>
      </c>
      <c r="G8" s="127">
        <f>Emissiefactoren!D10</f>
        <v>1.7250000000000001</v>
      </c>
      <c r="H8" s="150">
        <f>C8*G8/1000</f>
        <v>0</v>
      </c>
      <c r="I8" s="150">
        <f>D8*G8/1000</f>
        <v>1.043625</v>
      </c>
      <c r="J8" s="71">
        <f>E8*G8/1000</f>
        <v>1.043625</v>
      </c>
      <c r="K8" s="67"/>
      <c r="L8" s="68"/>
    </row>
    <row r="9" spans="1:15" ht="13.9" customHeight="1" thickBot="1" x14ac:dyDescent="0.25">
      <c r="B9" s="72"/>
      <c r="C9" s="72"/>
      <c r="D9" s="72"/>
      <c r="E9" s="141"/>
      <c r="F9" s="65"/>
      <c r="G9" s="73" t="s">
        <v>90</v>
      </c>
      <c r="H9" s="151">
        <f>SUM(H5:H8)</f>
        <v>73.228049999999996</v>
      </c>
      <c r="I9" s="151">
        <f>SUM(I5:I8)</f>
        <v>2645.4464220599998</v>
      </c>
      <c r="J9" s="74">
        <f>SUM(J5:J8)</f>
        <v>2718.6744720599995</v>
      </c>
      <c r="K9" s="67"/>
      <c r="L9" s="68"/>
      <c r="M9" s="75"/>
      <c r="N9" s="75"/>
      <c r="O9" s="75"/>
    </row>
    <row r="10" spans="1:15" ht="13.9" customHeight="1" thickBot="1" x14ac:dyDescent="0.25">
      <c r="E10" s="143"/>
      <c r="G10" s="76"/>
      <c r="H10" s="152"/>
      <c r="I10" s="152"/>
      <c r="J10" s="77"/>
      <c r="K10" s="68"/>
      <c r="L10" s="68"/>
      <c r="M10" s="75"/>
      <c r="N10" s="75"/>
      <c r="O10" s="75"/>
    </row>
    <row r="11" spans="1:15" ht="13.9" customHeight="1" thickBot="1" x14ac:dyDescent="0.25">
      <c r="B11" s="103" t="s">
        <v>32</v>
      </c>
      <c r="C11" s="130"/>
      <c r="D11" s="131"/>
      <c r="E11" s="144" t="s">
        <v>83</v>
      </c>
      <c r="F11" s="104" t="s">
        <v>84</v>
      </c>
      <c r="G11" s="106" t="s">
        <v>85</v>
      </c>
      <c r="H11" s="153"/>
      <c r="I11" s="153"/>
      <c r="J11" s="107" t="s">
        <v>86</v>
      </c>
      <c r="M11" s="78"/>
      <c r="N11" s="79"/>
      <c r="O11" s="75"/>
    </row>
    <row r="12" spans="1:15" ht="13.9" customHeight="1" x14ac:dyDescent="0.2">
      <c r="B12" s="80" t="s">
        <v>91</v>
      </c>
      <c r="C12" s="122">
        <f>'2018'!V37+'2018'!V39+'2018'!V40+'2018'!V41+'2018'!V42+'2018'!V43</f>
        <v>193309</v>
      </c>
      <c r="D12" s="122">
        <f>'2018'!V38</f>
        <v>789852</v>
      </c>
      <c r="E12" s="145">
        <f>C12+D12</f>
        <v>983161</v>
      </c>
      <c r="F12" s="81" t="s">
        <v>78</v>
      </c>
      <c r="G12" s="128">
        <f>Emissiefactoren!D11</f>
        <v>0.64900000000000002</v>
      </c>
      <c r="H12" s="149">
        <f>C12*G12/1000</f>
        <v>125.45754099999999</v>
      </c>
      <c r="I12" s="149">
        <f>D12*G12/1000</f>
        <v>512.61394800000005</v>
      </c>
      <c r="J12" s="82">
        <f>E12*G12/1000</f>
        <v>638.07148900000004</v>
      </c>
      <c r="M12" s="75"/>
      <c r="N12" s="83"/>
      <c r="O12" s="75"/>
    </row>
    <row r="13" spans="1:15" ht="13.9" customHeight="1" thickBot="1" x14ac:dyDescent="0.25">
      <c r="B13" s="84" t="s">
        <v>92</v>
      </c>
      <c r="C13" s="115"/>
      <c r="D13" s="123"/>
      <c r="E13" s="146">
        <f>C13+D13</f>
        <v>0</v>
      </c>
      <c r="F13" s="85"/>
      <c r="G13" s="86">
        <v>0</v>
      </c>
      <c r="H13" s="150">
        <f>C13*G13/1000</f>
        <v>0</v>
      </c>
      <c r="I13" s="150">
        <f>D13*G13/1000</f>
        <v>0</v>
      </c>
      <c r="J13" s="87">
        <f t="shared" ref="J13" si="0">E13*G13/1000000</f>
        <v>0</v>
      </c>
      <c r="K13" s="68"/>
      <c r="L13" s="68">
        <f>(1860+1753)/2</f>
        <v>1806.5</v>
      </c>
      <c r="M13" s="75"/>
      <c r="N13" s="83"/>
      <c r="O13" s="75"/>
    </row>
    <row r="14" spans="1:15" s="60" customFormat="1" ht="13.9" customHeight="1" thickBot="1" x14ac:dyDescent="0.25">
      <c r="E14" s="147"/>
      <c r="G14" s="89" t="s">
        <v>93</v>
      </c>
      <c r="H14" s="154">
        <f>SUM(H12:H13)</f>
        <v>125.45754099999999</v>
      </c>
      <c r="I14" s="154">
        <f>SUM(I12:I13)</f>
        <v>512.61394800000005</v>
      </c>
      <c r="J14" s="90">
        <f>SUM(J12:J13)</f>
        <v>638.07148900000004</v>
      </c>
      <c r="M14" s="91"/>
      <c r="N14" s="91"/>
      <c r="O14" s="91"/>
    </row>
    <row r="15" spans="1:15" s="60" customFormat="1" ht="13.9" customHeight="1" thickBot="1" x14ac:dyDescent="0.25">
      <c r="E15" s="147"/>
      <c r="G15" s="92"/>
      <c r="H15" s="155"/>
      <c r="I15" s="155"/>
      <c r="J15" s="93"/>
      <c r="M15" s="91"/>
      <c r="N15" s="91"/>
      <c r="O15" s="91"/>
    </row>
    <row r="16" spans="1:15" s="60" customFormat="1" ht="13.9" customHeight="1" thickBot="1" x14ac:dyDescent="0.25">
      <c r="B16" s="103" t="s">
        <v>94</v>
      </c>
      <c r="C16" s="130"/>
      <c r="D16" s="130"/>
      <c r="E16" s="144" t="s">
        <v>83</v>
      </c>
      <c r="F16" s="104" t="s">
        <v>84</v>
      </c>
      <c r="G16" s="104" t="s">
        <v>85</v>
      </c>
      <c r="H16" s="156"/>
      <c r="I16" s="156"/>
      <c r="J16" s="107" t="s">
        <v>86</v>
      </c>
      <c r="M16" s="91"/>
      <c r="N16" s="91"/>
      <c r="O16" s="91"/>
    </row>
    <row r="17" spans="2:15" s="60" customFormat="1" ht="13.9" customHeight="1" thickBot="1" x14ac:dyDescent="0.25">
      <c r="B17" s="110" t="s">
        <v>95</v>
      </c>
      <c r="C17" s="116"/>
      <c r="D17" s="163">
        <f>'2018'!V47+'2018'!V48+'2018'!V49</f>
        <v>190897.22</v>
      </c>
      <c r="E17" s="148">
        <f>C17+D17</f>
        <v>190897.22</v>
      </c>
      <c r="F17" s="111" t="s">
        <v>96</v>
      </c>
      <c r="G17" s="129">
        <f>Emissiefactoren!D12</f>
        <v>0.22</v>
      </c>
      <c r="H17" s="157">
        <f>C17*G17/1000</f>
        <v>0</v>
      </c>
      <c r="I17" s="157">
        <f>D17*G17/1000</f>
        <v>41.997388400000006</v>
      </c>
      <c r="J17" s="112">
        <f>E17*G17/1000</f>
        <v>41.997388400000006</v>
      </c>
      <c r="M17" s="91"/>
      <c r="N17" s="91"/>
      <c r="O17" s="91"/>
    </row>
    <row r="18" spans="2:15" s="60" customFormat="1" ht="13.9" customHeight="1" thickBot="1" x14ac:dyDescent="0.25">
      <c r="E18" s="88"/>
      <c r="G18" s="94" t="s">
        <v>97</v>
      </c>
      <c r="H18" s="158">
        <f>SUM(H17)</f>
        <v>0</v>
      </c>
      <c r="I18" s="158">
        <f>SUM(I17)</f>
        <v>41.997388400000006</v>
      </c>
      <c r="J18" s="95">
        <f>SUM(J17:J17)</f>
        <v>41.997388400000006</v>
      </c>
      <c r="M18" s="91"/>
      <c r="N18" s="91"/>
      <c r="O18" s="91"/>
    </row>
    <row r="19" spans="2:15" s="60" customFormat="1" ht="13.9" customHeight="1" thickBot="1" x14ac:dyDescent="0.25">
      <c r="E19" s="88"/>
      <c r="F19" s="96"/>
      <c r="G19" s="97"/>
      <c r="H19" s="159"/>
      <c r="I19" s="159"/>
      <c r="J19" s="98"/>
      <c r="K19" s="96"/>
      <c r="M19" s="91"/>
      <c r="N19" s="91"/>
      <c r="O19" s="91"/>
    </row>
    <row r="20" spans="2:15" ht="13.9" customHeight="1" thickBot="1" x14ac:dyDescent="0.25">
      <c r="B20" s="132" t="s">
        <v>107</v>
      </c>
      <c r="C20" s="134"/>
      <c r="D20" s="134"/>
      <c r="E20" s="133"/>
      <c r="F20" s="108"/>
      <c r="G20" s="108"/>
      <c r="H20" s="160">
        <f>H9+H14+H18</f>
        <v>198.68559099999999</v>
      </c>
      <c r="I20" s="160">
        <f>I9+I14+I18</f>
        <v>3200.0577584600001</v>
      </c>
      <c r="J20" s="109">
        <f>J9+J14+J18</f>
        <v>3398.7433494599995</v>
      </c>
      <c r="M20" s="75"/>
      <c r="N20" s="75"/>
      <c r="O20" s="75"/>
    </row>
    <row r="21" spans="2:15" ht="13.9" customHeight="1" x14ac:dyDescent="0.2"/>
    <row r="22" spans="2:15" ht="13.9" customHeight="1" x14ac:dyDescent="0.2">
      <c r="B22" s="99" t="s">
        <v>100</v>
      </c>
      <c r="C22" s="99"/>
      <c r="D22" s="99"/>
      <c r="E22" s="100"/>
      <c r="F22" s="100"/>
      <c r="G22" s="100"/>
      <c r="H22" s="100"/>
      <c r="I22" s="100"/>
      <c r="J22" s="100"/>
      <c r="K22" s="101"/>
    </row>
    <row r="23" spans="2:15" ht="13.9" customHeight="1" x14ac:dyDescent="0.2">
      <c r="B23" s="99"/>
      <c r="C23" s="99"/>
      <c r="D23" s="99"/>
      <c r="E23" s="100"/>
      <c r="F23" s="100"/>
      <c r="G23" s="100"/>
      <c r="H23" s="100"/>
      <c r="I23" s="100"/>
      <c r="J23" s="100"/>
      <c r="K23" s="101"/>
    </row>
    <row r="24" spans="2:15" ht="13.9" customHeight="1" x14ac:dyDescent="0.2">
      <c r="D24" s="118"/>
    </row>
    <row r="25" spans="2:15" ht="13.9" customHeight="1" x14ac:dyDescent="0.2">
      <c r="D25" s="118"/>
      <c r="E25" s="58" t="s">
        <v>108</v>
      </c>
      <c r="F25" s="58" t="s">
        <v>109</v>
      </c>
    </row>
    <row r="26" spans="2:15" ht="13.9" customHeight="1" x14ac:dyDescent="0.2">
      <c r="D26" s="117"/>
      <c r="E26" s="135" t="s">
        <v>87</v>
      </c>
      <c r="F26" s="136">
        <f>$J$5</f>
        <v>2282.1844499999997</v>
      </c>
      <c r="G26" s="138"/>
      <c r="J26" s="102"/>
    </row>
    <row r="27" spans="2:15" ht="13.9" customHeight="1" x14ac:dyDescent="0.2">
      <c r="D27" s="117"/>
      <c r="E27" s="135" t="s">
        <v>110</v>
      </c>
      <c r="F27" s="137">
        <f>$J$12</f>
        <v>638.07148900000004</v>
      </c>
      <c r="G27" s="138"/>
      <c r="J27" s="102"/>
    </row>
    <row r="28" spans="2:15" ht="13.9" customHeight="1" x14ac:dyDescent="0.2">
      <c r="D28" s="117"/>
      <c r="E28" s="135" t="s">
        <v>98</v>
      </c>
      <c r="F28" s="137">
        <f>$J$6</f>
        <v>429.57947585999995</v>
      </c>
      <c r="G28" s="138"/>
    </row>
    <row r="29" spans="2:15" ht="13.9" customHeight="1" x14ac:dyDescent="0.2">
      <c r="D29" s="117"/>
      <c r="E29" s="135" t="s">
        <v>111</v>
      </c>
      <c r="F29" s="137">
        <f>$J$17</f>
        <v>41.997388400000006</v>
      </c>
      <c r="G29" s="138"/>
    </row>
    <row r="30" spans="2:15" ht="13.9" customHeight="1" x14ac:dyDescent="0.2">
      <c r="D30" s="117"/>
      <c r="E30" s="135" t="s">
        <v>99</v>
      </c>
      <c r="F30" s="137">
        <f>$J$7</f>
        <v>5.8669211999999993</v>
      </c>
    </row>
    <row r="31" spans="2:15" ht="13.9" customHeight="1" x14ac:dyDescent="0.2">
      <c r="D31" s="117"/>
      <c r="E31" s="135" t="s">
        <v>74</v>
      </c>
      <c r="F31" s="137">
        <f>$J$8</f>
        <v>1.043625</v>
      </c>
    </row>
    <row r="32" spans="2:15" ht="13.9" customHeight="1" x14ac:dyDescent="0.2"/>
    <row r="33" ht="13.9" customHeight="1" x14ac:dyDescent="0.2"/>
    <row r="34" ht="13.9" customHeight="1" x14ac:dyDescent="0.2"/>
    <row r="35" ht="13.9" customHeight="1" x14ac:dyDescent="0.2"/>
    <row r="36" ht="13.9" customHeight="1" x14ac:dyDescent="0.2"/>
    <row r="37" ht="13.9" customHeight="1" x14ac:dyDescent="0.2"/>
    <row r="38" ht="13.9" customHeight="1" x14ac:dyDescent="0.2"/>
    <row r="39" ht="13.9" customHeight="1" x14ac:dyDescent="0.2"/>
    <row r="40" ht="13.9" customHeight="1" x14ac:dyDescent="0.2"/>
    <row r="41" ht="13.9" customHeight="1" x14ac:dyDescent="0.2"/>
    <row r="42" ht="13.9" customHeight="1" x14ac:dyDescent="0.2"/>
    <row r="43" ht="13.9" customHeight="1" x14ac:dyDescent="0.2"/>
    <row r="44" ht="13.9" customHeight="1" x14ac:dyDescent="0.2"/>
    <row r="45" ht="13.9" customHeight="1" x14ac:dyDescent="0.2"/>
    <row r="46" ht="13.9" customHeight="1" x14ac:dyDescent="0.2"/>
    <row r="47" ht="13.9" customHeight="1" x14ac:dyDescent="0.2"/>
    <row r="48" ht="13.9" customHeight="1" x14ac:dyDescent="0.2"/>
    <row r="49" ht="13.9" customHeight="1" x14ac:dyDescent="0.2"/>
    <row r="50" ht="13.9" customHeight="1" x14ac:dyDescent="0.2"/>
    <row r="51" ht="13.9" customHeight="1" x14ac:dyDescent="0.2"/>
    <row r="52" ht="13.9" customHeight="1" x14ac:dyDescent="0.2"/>
    <row r="53" ht="13.9" customHeight="1" x14ac:dyDescent="0.2"/>
    <row r="54" ht="13.9" customHeight="1" x14ac:dyDescent="0.2"/>
    <row r="55" ht="13.9" customHeight="1" x14ac:dyDescent="0.2"/>
    <row r="56" ht="13.9" customHeight="1" x14ac:dyDescent="0.2"/>
    <row r="57" ht="13.9" customHeight="1" x14ac:dyDescent="0.2"/>
    <row r="58" ht="13.9" customHeight="1" x14ac:dyDescent="0.2"/>
    <row r="59" ht="13.9" customHeight="1" x14ac:dyDescent="0.2"/>
    <row r="60" ht="13.9" customHeight="1" x14ac:dyDescent="0.2"/>
    <row r="61" ht="13.9" customHeight="1" x14ac:dyDescent="0.2"/>
    <row r="62" ht="13.9" customHeight="1" x14ac:dyDescent="0.2"/>
    <row r="63" ht="13.9" customHeight="1" x14ac:dyDescent="0.2"/>
    <row r="64" ht="13.9" customHeight="1" x14ac:dyDescent="0.2"/>
    <row r="65" ht="13.9" customHeight="1" x14ac:dyDescent="0.2"/>
    <row r="66" ht="13.9" customHeight="1" x14ac:dyDescent="0.2"/>
    <row r="67" ht="13.9" customHeight="1" x14ac:dyDescent="0.2"/>
    <row r="68" ht="13.9" customHeight="1" x14ac:dyDescent="0.2"/>
    <row r="69" ht="13.9" customHeight="1" x14ac:dyDescent="0.2"/>
    <row r="70" ht="13.9" customHeight="1" x14ac:dyDescent="0.2"/>
    <row r="71" ht="13.9" customHeight="1" x14ac:dyDescent="0.2"/>
    <row r="72" ht="13.9" customHeight="1" x14ac:dyDescent="0.2"/>
    <row r="73" ht="13.9" customHeight="1" x14ac:dyDescent="0.2"/>
    <row r="74" ht="13.9" customHeight="1" x14ac:dyDescent="0.2"/>
    <row r="75" ht="13.9" customHeight="1" x14ac:dyDescent="0.2"/>
    <row r="76" ht="13.9" customHeight="1" x14ac:dyDescent="0.2"/>
    <row r="77" ht="13.9" customHeight="1" x14ac:dyDescent="0.2"/>
    <row r="78" ht="13.9" customHeight="1" x14ac:dyDescent="0.2"/>
    <row r="79" ht="13.9" customHeight="1" x14ac:dyDescent="0.2"/>
    <row r="80" ht="13.9" customHeight="1" x14ac:dyDescent="0.2"/>
    <row r="81" ht="13.9" customHeight="1" x14ac:dyDescent="0.2"/>
    <row r="82" ht="13.9" customHeight="1" x14ac:dyDescent="0.2"/>
    <row r="83" ht="13.9" customHeight="1" x14ac:dyDescent="0.2"/>
    <row r="84" ht="13.9" customHeight="1" x14ac:dyDescent="0.2"/>
    <row r="85" ht="13.9" customHeight="1" x14ac:dyDescent="0.2"/>
    <row r="86" ht="13.9" customHeight="1" x14ac:dyDescent="0.2"/>
    <row r="87" ht="13.9" customHeight="1" x14ac:dyDescent="0.2"/>
    <row r="88" ht="13.9" customHeight="1" x14ac:dyDescent="0.2"/>
    <row r="89" ht="13.9" customHeight="1" x14ac:dyDescent="0.2"/>
    <row r="90" ht="13.9" customHeight="1" x14ac:dyDescent="0.2"/>
    <row r="91" ht="13.9" customHeight="1" x14ac:dyDescent="0.2"/>
    <row r="92" ht="13.9" customHeight="1" x14ac:dyDescent="0.2"/>
    <row r="93" ht="13.9" customHeight="1" x14ac:dyDescent="0.2"/>
    <row r="94" ht="13.9" customHeight="1" x14ac:dyDescent="0.2"/>
    <row r="95" ht="13.9" customHeight="1" x14ac:dyDescent="0.2"/>
    <row r="96" ht="13.9" customHeight="1" x14ac:dyDescent="0.2"/>
    <row r="97" ht="13.9" customHeight="1" x14ac:dyDescent="0.2"/>
    <row r="98" ht="13.9" customHeight="1" x14ac:dyDescent="0.2"/>
    <row r="99" ht="13.9" customHeight="1" x14ac:dyDescent="0.2"/>
    <row r="100" ht="13.9" customHeight="1" x14ac:dyDescent="0.2"/>
    <row r="101" ht="13.9" customHeight="1" x14ac:dyDescent="0.2"/>
    <row r="102" ht="13.9" customHeight="1" x14ac:dyDescent="0.2"/>
    <row r="103" ht="13.9" customHeight="1" x14ac:dyDescent="0.2"/>
    <row r="104" ht="13.9" customHeight="1" x14ac:dyDescent="0.2"/>
    <row r="105" ht="13.9" customHeight="1" x14ac:dyDescent="0.2"/>
    <row r="106" ht="13.9" customHeight="1" x14ac:dyDescent="0.2"/>
    <row r="107" ht="13.9" customHeight="1" x14ac:dyDescent="0.2"/>
    <row r="108" ht="13.9" customHeight="1" x14ac:dyDescent="0.2"/>
    <row r="109" ht="13.9" customHeight="1" x14ac:dyDescent="0.2"/>
    <row r="110" ht="13.9" customHeight="1" x14ac:dyDescent="0.2"/>
    <row r="111" ht="13.9" customHeight="1" x14ac:dyDescent="0.2"/>
    <row r="112" ht="13.9" customHeight="1" x14ac:dyDescent="0.2"/>
    <row r="113" ht="13.9" customHeight="1" x14ac:dyDescent="0.2"/>
    <row r="114" ht="13.9" customHeight="1" x14ac:dyDescent="0.2"/>
    <row r="115" ht="13.9" customHeight="1" x14ac:dyDescent="0.2"/>
    <row r="116" ht="13.9" customHeight="1" x14ac:dyDescent="0.2"/>
    <row r="117" ht="13.9" customHeight="1" x14ac:dyDescent="0.2"/>
    <row r="118" ht="13.9" customHeight="1" x14ac:dyDescent="0.2"/>
    <row r="119" ht="13.9" customHeight="1" x14ac:dyDescent="0.2"/>
    <row r="120" ht="13.9" customHeight="1" x14ac:dyDescent="0.2"/>
    <row r="121" ht="13.9" customHeight="1" x14ac:dyDescent="0.2"/>
    <row r="122" ht="13.9" customHeight="1" x14ac:dyDescent="0.2"/>
    <row r="123" ht="13.9" customHeight="1" x14ac:dyDescent="0.2"/>
    <row r="124" ht="13.9" customHeight="1" x14ac:dyDescent="0.2"/>
    <row r="125" ht="13.9" customHeight="1" x14ac:dyDescent="0.2"/>
    <row r="126" ht="13.9" customHeight="1" x14ac:dyDescent="0.2"/>
    <row r="127" ht="13.9" customHeight="1" x14ac:dyDescent="0.2"/>
    <row r="128" ht="13.9" customHeight="1" x14ac:dyDescent="0.2"/>
    <row r="129" ht="13.9" customHeight="1" x14ac:dyDescent="0.2"/>
    <row r="130" ht="13.9" customHeight="1" x14ac:dyDescent="0.2"/>
    <row r="131" ht="13.9" customHeight="1" x14ac:dyDescent="0.2"/>
    <row r="132" ht="13.9" customHeight="1" x14ac:dyDescent="0.2"/>
    <row r="133" ht="13.9" customHeight="1" x14ac:dyDescent="0.2"/>
    <row r="134" ht="13.9" customHeight="1" x14ac:dyDescent="0.2"/>
    <row r="135" ht="13.9" customHeight="1" x14ac:dyDescent="0.2"/>
    <row r="136" ht="13.9" customHeight="1" x14ac:dyDescent="0.2"/>
    <row r="137" ht="13.9" customHeight="1" x14ac:dyDescent="0.2"/>
    <row r="138" ht="13.9" customHeight="1" x14ac:dyDescent="0.2"/>
    <row r="139" ht="13.9" customHeight="1" x14ac:dyDescent="0.2"/>
    <row r="140" ht="13.9" customHeight="1" x14ac:dyDescent="0.2"/>
    <row r="141" ht="13.9" customHeight="1" x14ac:dyDescent="0.2"/>
    <row r="142" ht="13.9" customHeight="1" x14ac:dyDescent="0.2"/>
    <row r="143" ht="13.9" customHeight="1" x14ac:dyDescent="0.2"/>
    <row r="144" ht="13.9" customHeight="1" x14ac:dyDescent="0.2"/>
    <row r="145" ht="13.9" customHeight="1" x14ac:dyDescent="0.2"/>
    <row r="146" ht="13.9" customHeight="1" x14ac:dyDescent="0.2"/>
    <row r="147" ht="13.9" customHeight="1" x14ac:dyDescent="0.2"/>
    <row r="148" ht="13.9" customHeight="1" x14ac:dyDescent="0.2"/>
    <row r="149" ht="13.9" customHeight="1" x14ac:dyDescent="0.2"/>
    <row r="150" ht="13.9" customHeight="1" x14ac:dyDescent="0.2"/>
    <row r="151" ht="13.9" customHeight="1" x14ac:dyDescent="0.2"/>
    <row r="152" ht="13.9" customHeight="1" x14ac:dyDescent="0.2"/>
    <row r="153" ht="13.9" customHeight="1" x14ac:dyDescent="0.2"/>
    <row r="154" ht="13.9" customHeight="1" x14ac:dyDescent="0.2"/>
    <row r="155" ht="13.9" customHeight="1" x14ac:dyDescent="0.2"/>
    <row r="156" ht="13.9" customHeight="1" x14ac:dyDescent="0.2"/>
    <row r="157" ht="13.9" customHeight="1" x14ac:dyDescent="0.2"/>
    <row r="158" ht="13.9" customHeight="1" x14ac:dyDescent="0.2"/>
    <row r="159" ht="13.9" customHeight="1" x14ac:dyDescent="0.2"/>
    <row r="160" ht="13.9" customHeight="1" x14ac:dyDescent="0.2"/>
    <row r="161" ht="13.9" customHeight="1" x14ac:dyDescent="0.2"/>
    <row r="162" ht="13.9" customHeight="1" x14ac:dyDescent="0.2"/>
    <row r="163" ht="13.9" customHeight="1" x14ac:dyDescent="0.2"/>
    <row r="164" ht="13.9" customHeight="1" x14ac:dyDescent="0.2"/>
    <row r="165" ht="13.9" customHeight="1" x14ac:dyDescent="0.2"/>
    <row r="166" ht="13.9" customHeight="1" x14ac:dyDescent="0.2"/>
    <row r="167" ht="13.9" customHeight="1" x14ac:dyDescent="0.2"/>
    <row r="168" ht="13.9" customHeight="1" x14ac:dyDescent="0.2"/>
    <row r="169" ht="13.9" customHeight="1" x14ac:dyDescent="0.2"/>
    <row r="170" ht="13.9" customHeight="1" x14ac:dyDescent="0.2"/>
    <row r="171" ht="13.9" customHeight="1" x14ac:dyDescent="0.2"/>
    <row r="172" ht="13.9" customHeight="1" x14ac:dyDescent="0.2"/>
    <row r="173" ht="13.9" customHeight="1" x14ac:dyDescent="0.2"/>
    <row r="174" ht="13.9" customHeight="1" x14ac:dyDescent="0.2"/>
    <row r="175" ht="13.9" customHeight="1" x14ac:dyDescent="0.2"/>
    <row r="176" ht="13.9" customHeight="1" x14ac:dyDescent="0.2"/>
    <row r="177" ht="13.9" customHeight="1" x14ac:dyDescent="0.2"/>
    <row r="178" ht="13.9" customHeight="1" x14ac:dyDescent="0.2"/>
    <row r="179" ht="13.9" customHeight="1" x14ac:dyDescent="0.2"/>
    <row r="180" ht="13.9" customHeight="1" x14ac:dyDescent="0.2"/>
    <row r="181" ht="13.9" customHeight="1" x14ac:dyDescent="0.2"/>
    <row r="182" ht="13.9" customHeight="1" x14ac:dyDescent="0.2"/>
    <row r="183" ht="13.9" customHeight="1" x14ac:dyDescent="0.2"/>
    <row r="184" ht="13.9" customHeight="1" x14ac:dyDescent="0.2"/>
    <row r="185" ht="13.9" customHeight="1" x14ac:dyDescent="0.2"/>
    <row r="186" ht="13.9" customHeight="1" x14ac:dyDescent="0.2"/>
    <row r="187" ht="13.9" customHeight="1" x14ac:dyDescent="0.2"/>
    <row r="188" ht="13.9" customHeight="1" x14ac:dyDescent="0.2"/>
    <row r="189" ht="13.9" customHeight="1" x14ac:dyDescent="0.2"/>
    <row r="190" ht="13.9" customHeight="1" x14ac:dyDescent="0.2"/>
    <row r="191" ht="13.9" customHeight="1" x14ac:dyDescent="0.2"/>
    <row r="192" ht="13.9" customHeight="1" x14ac:dyDescent="0.2"/>
    <row r="193" ht="13.9" customHeight="1" x14ac:dyDescent="0.2"/>
    <row r="194" ht="13.9" customHeight="1" x14ac:dyDescent="0.2"/>
    <row r="195" ht="13.9" customHeight="1" x14ac:dyDescent="0.2"/>
    <row r="196" ht="13.9" customHeight="1" x14ac:dyDescent="0.2"/>
    <row r="197" ht="13.9" customHeight="1" x14ac:dyDescent="0.2"/>
    <row r="198" ht="13.9" customHeight="1" x14ac:dyDescent="0.2"/>
    <row r="199" ht="13.9" customHeight="1" x14ac:dyDescent="0.2"/>
    <row r="200" ht="13.9" customHeight="1" x14ac:dyDescent="0.2"/>
    <row r="201" ht="13.9" customHeight="1" x14ac:dyDescent="0.2"/>
    <row r="202" ht="13.9" customHeight="1" x14ac:dyDescent="0.2"/>
    <row r="203" ht="13.9" customHeight="1" x14ac:dyDescent="0.2"/>
    <row r="204" ht="13.9" customHeight="1" x14ac:dyDescent="0.2"/>
    <row r="205" ht="13.9" customHeight="1" x14ac:dyDescent="0.2"/>
    <row r="206" ht="13.9" customHeight="1" x14ac:dyDescent="0.2"/>
    <row r="207" ht="13.9" customHeight="1" x14ac:dyDescent="0.2"/>
    <row r="208" ht="13.9" customHeight="1" x14ac:dyDescent="0.2"/>
    <row r="209" ht="13.9" customHeight="1" x14ac:dyDescent="0.2"/>
    <row r="210" ht="13.9" customHeight="1" x14ac:dyDescent="0.2"/>
    <row r="211" ht="13.9" customHeight="1" x14ac:dyDescent="0.2"/>
    <row r="212" ht="13.9" customHeight="1" x14ac:dyDescent="0.2"/>
    <row r="213" ht="13.9" customHeight="1" x14ac:dyDescent="0.2"/>
    <row r="214" ht="13.9" customHeight="1" x14ac:dyDescent="0.2"/>
    <row r="215" ht="13.9" customHeight="1" x14ac:dyDescent="0.2"/>
    <row r="216" ht="13.9" customHeight="1" x14ac:dyDescent="0.2"/>
    <row r="217" ht="13.9" customHeight="1" x14ac:dyDescent="0.2"/>
    <row r="218" ht="13.9" customHeight="1" x14ac:dyDescent="0.2"/>
    <row r="219" ht="13.9" customHeight="1" x14ac:dyDescent="0.2"/>
    <row r="220" ht="13.9" customHeight="1" x14ac:dyDescent="0.2"/>
    <row r="221" ht="13.9" customHeight="1" x14ac:dyDescent="0.2"/>
    <row r="222" ht="13.9" customHeight="1" x14ac:dyDescent="0.2"/>
    <row r="223" ht="13.9" customHeight="1" x14ac:dyDescent="0.2"/>
    <row r="224" ht="13.9" customHeight="1" x14ac:dyDescent="0.2"/>
    <row r="225" ht="13.9" customHeight="1" x14ac:dyDescent="0.2"/>
    <row r="226" ht="13.9" customHeight="1" x14ac:dyDescent="0.2"/>
    <row r="227" ht="13.9" customHeight="1" x14ac:dyDescent="0.2"/>
    <row r="228" ht="13.9" customHeight="1" x14ac:dyDescent="0.2"/>
    <row r="229" ht="13.9" customHeight="1" x14ac:dyDescent="0.2"/>
    <row r="230" ht="13.9" customHeight="1" x14ac:dyDescent="0.2"/>
    <row r="231" ht="13.9" customHeight="1" x14ac:dyDescent="0.2"/>
    <row r="232" ht="13.9" customHeight="1" x14ac:dyDescent="0.2"/>
    <row r="233" ht="13.9" customHeight="1" x14ac:dyDescent="0.2"/>
    <row r="234" ht="13.9" customHeight="1" x14ac:dyDescent="0.2"/>
    <row r="235" ht="13.9" customHeight="1" x14ac:dyDescent="0.2"/>
    <row r="236" ht="13.9" customHeight="1" x14ac:dyDescent="0.2"/>
    <row r="237" ht="13.9" customHeight="1" x14ac:dyDescent="0.2"/>
    <row r="238" ht="13.9" customHeight="1" x14ac:dyDescent="0.2"/>
    <row r="239" ht="13.9" customHeight="1" x14ac:dyDescent="0.2"/>
    <row r="240" ht="13.9" customHeight="1" x14ac:dyDescent="0.2"/>
    <row r="241" ht="13.9" customHeight="1" x14ac:dyDescent="0.2"/>
    <row r="242" ht="13.9" customHeight="1" x14ac:dyDescent="0.2"/>
    <row r="243" ht="13.9" customHeight="1" x14ac:dyDescent="0.2"/>
    <row r="244" ht="13.9" customHeight="1" x14ac:dyDescent="0.2"/>
    <row r="245" ht="13.9" customHeight="1" x14ac:dyDescent="0.2"/>
    <row r="246" ht="13.9" customHeight="1" x14ac:dyDescent="0.2"/>
    <row r="247" ht="13.9" customHeight="1" x14ac:dyDescent="0.2"/>
    <row r="248" ht="13.9" customHeight="1" x14ac:dyDescent="0.2"/>
    <row r="249" ht="13.9" customHeight="1" x14ac:dyDescent="0.2"/>
    <row r="250" ht="13.9" customHeight="1" x14ac:dyDescent="0.2"/>
    <row r="251" ht="13.9" customHeight="1" x14ac:dyDescent="0.2"/>
    <row r="252" ht="13.9" customHeight="1" x14ac:dyDescent="0.2"/>
    <row r="253" ht="13.9" customHeight="1" x14ac:dyDescent="0.2"/>
    <row r="254" ht="13.9" customHeight="1" x14ac:dyDescent="0.2"/>
    <row r="255" ht="13.9" customHeight="1" x14ac:dyDescent="0.2"/>
    <row r="256" ht="13.9" customHeight="1" x14ac:dyDescent="0.2"/>
    <row r="257" ht="13.9" customHeight="1" x14ac:dyDescent="0.2"/>
    <row r="258" ht="13.9" customHeight="1" x14ac:dyDescent="0.2"/>
    <row r="259" ht="13.9" customHeight="1" x14ac:dyDescent="0.2"/>
    <row r="260" ht="13.9" customHeight="1" x14ac:dyDescent="0.2"/>
    <row r="261" ht="13.9" customHeight="1" x14ac:dyDescent="0.2"/>
    <row r="262" ht="13.9" customHeight="1" x14ac:dyDescent="0.2"/>
    <row r="263" ht="13.9" customHeight="1" x14ac:dyDescent="0.2"/>
    <row r="264" ht="13.9" customHeight="1" x14ac:dyDescent="0.2"/>
    <row r="265" ht="13.9" customHeight="1" x14ac:dyDescent="0.2"/>
    <row r="266" ht="13.9" customHeight="1" x14ac:dyDescent="0.2"/>
    <row r="267" ht="13.9" customHeight="1" x14ac:dyDescent="0.2"/>
    <row r="268" ht="13.9" customHeight="1" x14ac:dyDescent="0.2"/>
    <row r="269" ht="13.9" customHeight="1" x14ac:dyDescent="0.2"/>
    <row r="270" ht="13.9" customHeight="1" x14ac:dyDescent="0.2"/>
    <row r="271" ht="13.9" customHeight="1" x14ac:dyDescent="0.2"/>
    <row r="272" ht="13.9" customHeight="1" x14ac:dyDescent="0.2"/>
    <row r="273" ht="13.9" customHeight="1" x14ac:dyDescent="0.2"/>
    <row r="274" ht="13.9" customHeight="1" x14ac:dyDescent="0.2"/>
    <row r="275" ht="13.9" customHeight="1" x14ac:dyDescent="0.2"/>
    <row r="276" ht="13.9" customHeight="1" x14ac:dyDescent="0.2"/>
    <row r="277" ht="13.9" customHeight="1" x14ac:dyDescent="0.2"/>
    <row r="278" ht="13.9" customHeight="1" x14ac:dyDescent="0.2"/>
    <row r="279" ht="13.9" customHeight="1" x14ac:dyDescent="0.2"/>
    <row r="280" ht="13.9" customHeight="1" x14ac:dyDescent="0.2"/>
    <row r="281" ht="13.9" customHeight="1" x14ac:dyDescent="0.2"/>
    <row r="282" ht="13.9" customHeight="1" x14ac:dyDescent="0.2"/>
    <row r="283" ht="13.9" customHeight="1" x14ac:dyDescent="0.2"/>
    <row r="284" ht="13.9" customHeight="1" x14ac:dyDescent="0.2"/>
    <row r="285" ht="13.9" customHeight="1" x14ac:dyDescent="0.2"/>
    <row r="286" ht="13.9" customHeight="1" x14ac:dyDescent="0.2"/>
    <row r="287" ht="13.9" customHeight="1" x14ac:dyDescent="0.2"/>
    <row r="288" ht="13.9" customHeight="1" x14ac:dyDescent="0.2"/>
    <row r="289" ht="13.9" customHeight="1" x14ac:dyDescent="0.2"/>
    <row r="290" ht="13.9" customHeight="1" x14ac:dyDescent="0.2"/>
    <row r="291" ht="13.9" customHeight="1" x14ac:dyDescent="0.2"/>
    <row r="292" ht="13.9" customHeight="1" x14ac:dyDescent="0.2"/>
    <row r="293" ht="13.9" customHeight="1" x14ac:dyDescent="0.2"/>
    <row r="294" ht="13.9" customHeight="1" x14ac:dyDescent="0.2"/>
    <row r="295" ht="13.9" customHeight="1" x14ac:dyDescent="0.2"/>
    <row r="296" ht="13.9" customHeight="1" x14ac:dyDescent="0.2"/>
    <row r="297" ht="13.9" customHeight="1" x14ac:dyDescent="0.2"/>
    <row r="298" ht="13.9" customHeight="1" x14ac:dyDescent="0.2"/>
    <row r="299" ht="13.9" customHeight="1" x14ac:dyDescent="0.2"/>
    <row r="300" ht="13.9" customHeight="1" x14ac:dyDescent="0.2"/>
    <row r="301" ht="13.9" customHeight="1" x14ac:dyDescent="0.2"/>
    <row r="302" ht="13.9" customHeight="1" x14ac:dyDescent="0.2"/>
  </sheetData>
  <mergeCells count="1">
    <mergeCell ref="B2:J2"/>
  </mergeCells>
  <pageMargins left="0.75" right="0.75" top="1" bottom="1" header="0.5" footer="0.5"/>
  <pageSetup paperSize="9" orientation="portrait" r:id="rId1"/>
  <headerFooter alignWithMargins="0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FD5C7-D277-4873-A407-DEECD6A6C8BA}">
  <dimension ref="A1:O302"/>
  <sheetViews>
    <sheetView zoomScale="93" zoomScaleNormal="93" zoomScalePageLayoutView="80" workbookViewId="0">
      <selection activeCell="L17" sqref="L17"/>
    </sheetView>
  </sheetViews>
  <sheetFormatPr defaultColWidth="8.7109375" defaultRowHeight="12.75" x14ac:dyDescent="0.2"/>
  <cols>
    <col min="1" max="1" width="8.7109375" style="58"/>
    <col min="2" max="2" width="44.28515625" style="58" customWidth="1"/>
    <col min="3" max="3" width="12.7109375" style="58" customWidth="1"/>
    <col min="4" max="4" width="14.7109375" style="58" customWidth="1"/>
    <col min="5" max="5" width="17.42578125" style="58" bestFit="1" customWidth="1"/>
    <col min="6" max="6" width="14" style="58" bestFit="1" customWidth="1"/>
    <col min="7" max="7" width="26.5703125" style="58" bestFit="1" customWidth="1"/>
    <col min="8" max="8" width="12.7109375" style="58" customWidth="1"/>
    <col min="9" max="9" width="14.7109375" style="58" customWidth="1"/>
    <col min="10" max="11" width="13.42578125" style="58" bestFit="1" customWidth="1"/>
    <col min="12" max="12" width="8" style="58" bestFit="1" customWidth="1"/>
    <col min="13" max="13" width="19.42578125" style="58" customWidth="1"/>
    <col min="14" max="14" width="31.42578125" style="58" customWidth="1"/>
    <col min="15" max="15" width="17.7109375" style="58" customWidth="1"/>
    <col min="16" max="16384" width="8.7109375" style="58"/>
  </cols>
  <sheetData>
    <row r="1" spans="1:15" ht="47.25" customHeight="1" x14ac:dyDescent="0.2">
      <c r="B1"/>
      <c r="D1"/>
    </row>
    <row r="2" spans="1:15" s="59" customFormat="1" ht="47.25" customHeight="1" x14ac:dyDescent="0.2">
      <c r="A2" s="58"/>
      <c r="B2" s="309" t="s">
        <v>116</v>
      </c>
      <c r="C2" s="309"/>
      <c r="D2" s="309"/>
      <c r="E2" s="309"/>
      <c r="F2" s="309"/>
      <c r="G2" s="309"/>
      <c r="H2" s="309"/>
      <c r="I2" s="309"/>
      <c r="J2" s="309"/>
    </row>
    <row r="3" spans="1:15" ht="13.9" customHeight="1" thickBot="1" x14ac:dyDescent="0.25"/>
    <row r="4" spans="1:15" s="60" customFormat="1" ht="18.75" thickBot="1" x14ac:dyDescent="0.25">
      <c r="B4" s="103" t="s">
        <v>1</v>
      </c>
      <c r="C4" s="139" t="s">
        <v>102</v>
      </c>
      <c r="D4" s="139" t="s">
        <v>103</v>
      </c>
      <c r="E4" s="104" t="s">
        <v>83</v>
      </c>
      <c r="F4" s="104" t="s">
        <v>84</v>
      </c>
      <c r="G4" s="104" t="s">
        <v>85</v>
      </c>
      <c r="H4" s="139" t="s">
        <v>102</v>
      </c>
      <c r="I4" s="139" t="s">
        <v>103</v>
      </c>
      <c r="J4" s="105" t="s">
        <v>86</v>
      </c>
    </row>
    <row r="5" spans="1:15" s="60" customFormat="1" ht="13.9" customHeight="1" x14ac:dyDescent="0.2">
      <c r="B5" s="61" t="s">
        <v>87</v>
      </c>
      <c r="C5" s="119">
        <f>'2019'!G5+'2019'!G7+'2019'!G8+'2019'!G9+'2019'!K5+'2019'!K7+'2019'!K8+'2019'!K9</f>
        <v>20461</v>
      </c>
      <c r="D5" s="119">
        <f>'2019'!G6+'2019'!K6</f>
        <v>497735</v>
      </c>
      <c r="E5" s="140">
        <f>C5+D5</f>
        <v>518196</v>
      </c>
      <c r="F5" s="62" t="s">
        <v>24</v>
      </c>
      <c r="G5" s="125">
        <f>Emissiefactoren!E5</f>
        <v>1.89</v>
      </c>
      <c r="H5" s="149">
        <f>C5*G5/1000</f>
        <v>38.671289999999999</v>
      </c>
      <c r="I5" s="149">
        <f>D5*G5/1000</f>
        <v>940.7191499999999</v>
      </c>
      <c r="J5" s="63">
        <f>E5*G5/1000</f>
        <v>979.3904399999999</v>
      </c>
    </row>
    <row r="6" spans="1:15" ht="13.9" customHeight="1" x14ac:dyDescent="0.2">
      <c r="B6" s="64" t="s">
        <v>88</v>
      </c>
      <c r="C6" s="113"/>
      <c r="D6" s="120">
        <f>'2019'!G17+'2019'!G18+'2019'!G19+'2019'!G20+'2019'!G23+'2019'!G24+'2019'!K17+'2019'!K18+'2019'!K19+'2019'!K20+'2019'!K23+'2019'!K24</f>
        <v>63341.299999999996</v>
      </c>
      <c r="E6" s="141">
        <f>C6+D6</f>
        <v>63341.299999999996</v>
      </c>
      <c r="F6" s="65" t="s">
        <v>77</v>
      </c>
      <c r="G6" s="126">
        <f>Emissiefactoren!E6</f>
        <v>3.3090000000000002</v>
      </c>
      <c r="H6" s="150">
        <f>C6*G6/1000</f>
        <v>0</v>
      </c>
      <c r="I6" s="150">
        <f>D6*G6/1000</f>
        <v>209.59636170000002</v>
      </c>
      <c r="J6" s="66">
        <f>E6*G6/1000</f>
        <v>209.59636170000002</v>
      </c>
      <c r="K6" s="67">
        <f>974278.47+2682.32+3546.9</f>
        <v>980507.69</v>
      </c>
      <c r="L6" s="68"/>
    </row>
    <row r="7" spans="1:15" ht="13.9" customHeight="1" x14ac:dyDescent="0.2">
      <c r="B7" s="64" t="s">
        <v>89</v>
      </c>
      <c r="C7" s="113"/>
      <c r="D7" s="120">
        <f>'2019'!G27+'2019'!G28+'2019'!G29+'2019'!K27+'2019'!K28+'2019'!K29</f>
        <v>436.8</v>
      </c>
      <c r="E7" s="141">
        <f>C7+D7</f>
        <v>436.8</v>
      </c>
      <c r="F7" s="65" t="s">
        <v>77</v>
      </c>
      <c r="G7" s="126">
        <f>Emissiefactoren!E8</f>
        <v>2.8839999999999999</v>
      </c>
      <c r="H7" s="150">
        <f>C7*G7/1000</f>
        <v>0</v>
      </c>
      <c r="I7" s="150">
        <f>D7*G7/1000</f>
        <v>1.2597312000000001</v>
      </c>
      <c r="J7" s="66">
        <f>E7*G7/1000</f>
        <v>1.2597312000000001</v>
      </c>
      <c r="K7" s="67">
        <f>669507.88+603.49+118.74</f>
        <v>670230.11</v>
      </c>
      <c r="L7" s="68"/>
    </row>
    <row r="8" spans="1:15" ht="13.9" customHeight="1" thickBot="1" x14ac:dyDescent="0.25">
      <c r="B8" s="69" t="s">
        <v>74</v>
      </c>
      <c r="C8" s="114"/>
      <c r="D8" s="121">
        <f>'2019'!G32+'2019'!G33+'2019'!K32+'2019'!K33</f>
        <v>253</v>
      </c>
      <c r="E8" s="142">
        <f>C8+D8</f>
        <v>253</v>
      </c>
      <c r="F8" s="70" t="s">
        <v>77</v>
      </c>
      <c r="G8" s="127">
        <f>Emissiefactoren!E10</f>
        <v>1.7250000000000001</v>
      </c>
      <c r="H8" s="150">
        <f>C8*G8/1000</f>
        <v>0</v>
      </c>
      <c r="I8" s="150">
        <f>D8*G8/1000</f>
        <v>0.43642500000000001</v>
      </c>
      <c r="J8" s="71">
        <f>E8*G8/1000</f>
        <v>0.43642500000000001</v>
      </c>
      <c r="K8" s="67"/>
      <c r="L8" s="68"/>
    </row>
    <row r="9" spans="1:15" ht="13.9" customHeight="1" thickBot="1" x14ac:dyDescent="0.25">
      <c r="B9" s="72"/>
      <c r="C9" s="72"/>
      <c r="D9" s="72"/>
      <c r="E9" s="141"/>
      <c r="F9" s="65"/>
      <c r="G9" s="73" t="s">
        <v>90</v>
      </c>
      <c r="H9" s="151">
        <f>SUM(H5:H8)</f>
        <v>38.671289999999999</v>
      </c>
      <c r="I9" s="151">
        <f>SUM(I5:I8)</f>
        <v>1152.0116679</v>
      </c>
      <c r="J9" s="74">
        <f>SUM(J5:J8)</f>
        <v>1190.6829579</v>
      </c>
      <c r="K9" s="67"/>
      <c r="L9" s="68"/>
      <c r="M9" s="75"/>
      <c r="N9" s="75"/>
      <c r="O9" s="75"/>
    </row>
    <row r="10" spans="1:15" ht="13.9" customHeight="1" thickBot="1" x14ac:dyDescent="0.25">
      <c r="E10" s="143"/>
      <c r="G10" s="76"/>
      <c r="H10" s="152"/>
      <c r="I10" s="152"/>
      <c r="J10" s="77"/>
      <c r="K10" s="68"/>
      <c r="L10" s="68"/>
      <c r="M10" s="75"/>
      <c r="N10" s="75"/>
      <c r="O10" s="75"/>
    </row>
    <row r="11" spans="1:15" ht="13.9" customHeight="1" thickBot="1" x14ac:dyDescent="0.25">
      <c r="B11" s="103" t="s">
        <v>32</v>
      </c>
      <c r="C11" s="130"/>
      <c r="D11" s="131"/>
      <c r="E11" s="162" t="s">
        <v>83</v>
      </c>
      <c r="F11" s="104" t="s">
        <v>84</v>
      </c>
      <c r="G11" s="106" t="s">
        <v>85</v>
      </c>
      <c r="H11" s="153"/>
      <c r="I11" s="153"/>
      <c r="J11" s="107" t="s">
        <v>86</v>
      </c>
      <c r="M11" s="78"/>
      <c r="N11" s="79"/>
      <c r="O11" s="75"/>
    </row>
    <row r="12" spans="1:15" ht="13.9" customHeight="1" x14ac:dyDescent="0.2">
      <c r="B12" s="80" t="s">
        <v>91</v>
      </c>
      <c r="C12" s="122">
        <f>'2019'!G37+'2019'!G39+'2019'!G40+'2019'!G41+'2019'!G42+'2019'!G43+'2019'!K37+'2019'!K39+'2019'!K40+'2019'!K41+'2019'!K42+'2019'!K43</f>
        <v>93871</v>
      </c>
      <c r="D12" s="122">
        <f>'2019'!G38+'2019'!K38</f>
        <v>346221</v>
      </c>
      <c r="E12" s="161">
        <f>C12+D12</f>
        <v>440092</v>
      </c>
      <c r="F12" s="81" t="s">
        <v>78</v>
      </c>
      <c r="G12" s="128">
        <f>Emissiefactoren!E11</f>
        <v>0.64900000000000002</v>
      </c>
      <c r="H12" s="149">
        <f>C12*G12/1000</f>
        <v>60.922279000000003</v>
      </c>
      <c r="I12" s="149">
        <f>D12*G12/1000</f>
        <v>224.697429</v>
      </c>
      <c r="J12" s="82">
        <f>E12*G12/1000</f>
        <v>285.619708</v>
      </c>
      <c r="M12" s="75"/>
      <c r="N12" s="83"/>
      <c r="O12" s="75"/>
    </row>
    <row r="13" spans="1:15" ht="13.9" customHeight="1" thickBot="1" x14ac:dyDescent="0.25">
      <c r="B13" s="84" t="s">
        <v>92</v>
      </c>
      <c r="C13" s="115"/>
      <c r="D13" s="123"/>
      <c r="E13" s="146">
        <f>C13+D13</f>
        <v>0</v>
      </c>
      <c r="F13" s="85"/>
      <c r="G13" s="86">
        <v>0</v>
      </c>
      <c r="H13" s="150">
        <f>C13*G13/1000</f>
        <v>0</v>
      </c>
      <c r="I13" s="150">
        <f>D13*G13/1000</f>
        <v>0</v>
      </c>
      <c r="J13" s="87">
        <f t="shared" ref="J13" si="0">E13*G13/1000000</f>
        <v>0</v>
      </c>
      <c r="K13" s="68"/>
      <c r="L13" s="68">
        <f>(1860+1753)/2</f>
        <v>1806.5</v>
      </c>
      <c r="M13" s="75"/>
      <c r="N13" s="83"/>
      <c r="O13" s="75"/>
    </row>
    <row r="14" spans="1:15" s="60" customFormat="1" ht="13.9" customHeight="1" thickBot="1" x14ac:dyDescent="0.25">
      <c r="E14" s="147"/>
      <c r="G14" s="89" t="s">
        <v>93</v>
      </c>
      <c r="H14" s="154">
        <f>SUM(H12:H13)</f>
        <v>60.922279000000003</v>
      </c>
      <c r="I14" s="154">
        <f>SUM(I12:I13)</f>
        <v>224.697429</v>
      </c>
      <c r="J14" s="90">
        <f>SUM(J12:J13)</f>
        <v>285.619708</v>
      </c>
      <c r="M14" s="91"/>
      <c r="N14" s="91"/>
      <c r="O14" s="91"/>
    </row>
    <row r="15" spans="1:15" s="60" customFormat="1" ht="13.9" customHeight="1" thickBot="1" x14ac:dyDescent="0.25">
      <c r="E15" s="147"/>
      <c r="G15" s="92"/>
      <c r="H15" s="155"/>
      <c r="I15" s="155"/>
      <c r="J15" s="93"/>
      <c r="M15" s="91"/>
      <c r="N15" s="91"/>
      <c r="O15" s="91"/>
    </row>
    <row r="16" spans="1:15" s="60" customFormat="1" ht="13.9" customHeight="1" thickBot="1" x14ac:dyDescent="0.25">
      <c r="B16" s="103" t="s">
        <v>94</v>
      </c>
      <c r="C16" s="130"/>
      <c r="D16" s="131"/>
      <c r="E16" s="144" t="s">
        <v>83</v>
      </c>
      <c r="F16" s="104" t="s">
        <v>84</v>
      </c>
      <c r="G16" s="104" t="s">
        <v>85</v>
      </c>
      <c r="H16" s="156"/>
      <c r="I16" s="156"/>
      <c r="J16" s="107" t="s">
        <v>86</v>
      </c>
      <c r="M16" s="91"/>
      <c r="N16" s="91"/>
      <c r="O16" s="91"/>
    </row>
    <row r="17" spans="2:15" s="60" customFormat="1" ht="13.9" customHeight="1" thickBot="1" x14ac:dyDescent="0.25">
      <c r="B17" s="110" t="s">
        <v>95</v>
      </c>
      <c r="C17" s="116"/>
      <c r="D17" s="164">
        <f>'2019'!G47+'2019'!G48+'2019'!G49+'2019'!K47+'2019'!K48+'2019'!K49</f>
        <v>76303</v>
      </c>
      <c r="E17" s="148">
        <f>C17+D17</f>
        <v>76303</v>
      </c>
      <c r="F17" s="111" t="s">
        <v>96</v>
      </c>
      <c r="G17" s="129">
        <f>Emissiefactoren!E12</f>
        <v>0.22</v>
      </c>
      <c r="H17" s="157">
        <f>C17*G17/1000</f>
        <v>0</v>
      </c>
      <c r="I17" s="157">
        <f>D17*G17/1000</f>
        <v>16.786660000000001</v>
      </c>
      <c r="J17" s="112">
        <f>E17*G17/1000</f>
        <v>16.786660000000001</v>
      </c>
      <c r="M17" s="91"/>
      <c r="N17" s="91"/>
      <c r="O17" s="91"/>
    </row>
    <row r="18" spans="2:15" s="60" customFormat="1" ht="13.9" customHeight="1" thickBot="1" x14ac:dyDescent="0.25">
      <c r="E18" s="88"/>
      <c r="G18" s="94" t="s">
        <v>97</v>
      </c>
      <c r="H18" s="158">
        <f>SUM(H17)</f>
        <v>0</v>
      </c>
      <c r="I18" s="158">
        <f>SUM(I17)</f>
        <v>16.786660000000001</v>
      </c>
      <c r="J18" s="95">
        <f>SUM(J17:J17)</f>
        <v>16.786660000000001</v>
      </c>
      <c r="M18" s="91"/>
      <c r="N18" s="91"/>
      <c r="O18" s="91"/>
    </row>
    <row r="19" spans="2:15" s="60" customFormat="1" ht="13.9" customHeight="1" thickBot="1" x14ac:dyDescent="0.25">
      <c r="E19" s="88"/>
      <c r="F19" s="96"/>
      <c r="G19" s="97"/>
      <c r="H19" s="159"/>
      <c r="I19" s="159"/>
      <c r="J19" s="98"/>
      <c r="K19" s="96"/>
      <c r="M19" s="91"/>
      <c r="N19" s="91"/>
      <c r="O19" s="91"/>
    </row>
    <row r="20" spans="2:15" ht="13.9" customHeight="1" thickBot="1" x14ac:dyDescent="0.25">
      <c r="B20" s="132" t="s">
        <v>107</v>
      </c>
      <c r="C20" s="134"/>
      <c r="D20" s="134"/>
      <c r="E20" s="133"/>
      <c r="F20" s="108"/>
      <c r="G20" s="108"/>
      <c r="H20" s="160">
        <f>H9+H14+H18</f>
        <v>99.593569000000002</v>
      </c>
      <c r="I20" s="160">
        <f>I9+I14+I18</f>
        <v>1393.4957569000001</v>
      </c>
      <c r="J20" s="109">
        <f>J9+J14+J18</f>
        <v>1493.0893258999999</v>
      </c>
      <c r="M20" s="75"/>
      <c r="N20" s="75"/>
      <c r="O20" s="75"/>
    </row>
    <row r="21" spans="2:15" ht="13.9" customHeight="1" x14ac:dyDescent="0.2"/>
    <row r="22" spans="2:15" ht="13.9" customHeight="1" x14ac:dyDescent="0.2">
      <c r="B22" s="99" t="s">
        <v>100</v>
      </c>
      <c r="C22" s="99"/>
      <c r="D22" s="99"/>
      <c r="E22" s="100"/>
      <c r="F22" s="100"/>
      <c r="G22" s="100"/>
      <c r="H22" s="100"/>
      <c r="I22" s="100"/>
      <c r="J22" s="100"/>
      <c r="K22" s="101"/>
    </row>
    <row r="23" spans="2:15" ht="13.9" customHeight="1" x14ac:dyDescent="0.2">
      <c r="B23" s="99"/>
      <c r="C23" s="99"/>
      <c r="D23" s="99"/>
      <c r="E23" s="100"/>
      <c r="F23" s="100"/>
      <c r="G23" s="100"/>
      <c r="H23" s="100"/>
      <c r="I23" s="100"/>
      <c r="J23" s="100"/>
      <c r="K23" s="101"/>
    </row>
    <row r="24" spans="2:15" ht="13.9" customHeight="1" x14ac:dyDescent="0.2">
      <c r="D24" s="118"/>
    </row>
    <row r="25" spans="2:15" ht="13.9" customHeight="1" x14ac:dyDescent="0.2">
      <c r="D25" s="118"/>
      <c r="E25" s="58" t="s">
        <v>108</v>
      </c>
      <c r="F25" s="58" t="s">
        <v>109</v>
      </c>
    </row>
    <row r="26" spans="2:15" ht="13.9" customHeight="1" x14ac:dyDescent="0.2">
      <c r="D26" s="117"/>
      <c r="E26" s="135" t="s">
        <v>87</v>
      </c>
      <c r="F26" s="136">
        <f>$J$5</f>
        <v>979.3904399999999</v>
      </c>
      <c r="G26" s="138"/>
      <c r="J26" s="102"/>
    </row>
    <row r="27" spans="2:15" ht="13.9" customHeight="1" x14ac:dyDescent="0.2">
      <c r="D27" s="117"/>
      <c r="E27" s="135" t="s">
        <v>110</v>
      </c>
      <c r="F27" s="137">
        <f>$J$12</f>
        <v>285.619708</v>
      </c>
      <c r="G27" s="138"/>
      <c r="J27" s="102"/>
    </row>
    <row r="28" spans="2:15" ht="13.9" customHeight="1" x14ac:dyDescent="0.2">
      <c r="D28" s="117"/>
      <c r="E28" s="135" t="s">
        <v>98</v>
      </c>
      <c r="F28" s="137">
        <f>$J$6</f>
        <v>209.59636170000002</v>
      </c>
      <c r="G28" s="138"/>
    </row>
    <row r="29" spans="2:15" ht="13.9" customHeight="1" x14ac:dyDescent="0.2">
      <c r="D29" s="117"/>
      <c r="E29" s="135" t="s">
        <v>111</v>
      </c>
      <c r="F29" s="137">
        <f>$J$17</f>
        <v>16.786660000000001</v>
      </c>
      <c r="G29" s="138"/>
    </row>
    <row r="30" spans="2:15" ht="13.9" customHeight="1" x14ac:dyDescent="0.2">
      <c r="D30" s="117"/>
      <c r="E30" s="135" t="s">
        <v>99</v>
      </c>
      <c r="F30" s="137">
        <f>$J$7</f>
        <v>1.2597312000000001</v>
      </c>
    </row>
    <row r="31" spans="2:15" ht="13.9" customHeight="1" x14ac:dyDescent="0.2">
      <c r="D31" s="117"/>
      <c r="E31" s="135" t="s">
        <v>74</v>
      </c>
      <c r="F31" s="137">
        <f>$J$8</f>
        <v>0.43642500000000001</v>
      </c>
    </row>
    <row r="32" spans="2:15" ht="13.9" customHeight="1" x14ac:dyDescent="0.2"/>
    <row r="33" ht="13.9" customHeight="1" x14ac:dyDescent="0.2"/>
    <row r="34" ht="13.9" customHeight="1" x14ac:dyDescent="0.2"/>
    <row r="35" ht="13.9" customHeight="1" x14ac:dyDescent="0.2"/>
    <row r="36" ht="13.9" customHeight="1" x14ac:dyDescent="0.2"/>
    <row r="37" ht="13.9" customHeight="1" x14ac:dyDescent="0.2"/>
    <row r="38" ht="13.9" customHeight="1" x14ac:dyDescent="0.2"/>
    <row r="39" ht="13.9" customHeight="1" x14ac:dyDescent="0.2"/>
    <row r="40" ht="13.9" customHeight="1" x14ac:dyDescent="0.2"/>
    <row r="41" ht="13.9" customHeight="1" x14ac:dyDescent="0.2"/>
    <row r="42" ht="13.9" customHeight="1" x14ac:dyDescent="0.2"/>
    <row r="43" ht="13.9" customHeight="1" x14ac:dyDescent="0.2"/>
    <row r="44" ht="13.9" customHeight="1" x14ac:dyDescent="0.2"/>
    <row r="45" ht="13.9" customHeight="1" x14ac:dyDescent="0.2"/>
    <row r="46" ht="13.9" customHeight="1" x14ac:dyDescent="0.2"/>
    <row r="47" ht="13.9" customHeight="1" x14ac:dyDescent="0.2"/>
    <row r="48" ht="13.9" customHeight="1" x14ac:dyDescent="0.2"/>
    <row r="49" ht="13.9" customHeight="1" x14ac:dyDescent="0.2"/>
    <row r="50" ht="13.9" customHeight="1" x14ac:dyDescent="0.2"/>
    <row r="51" ht="13.9" customHeight="1" x14ac:dyDescent="0.2"/>
    <row r="52" ht="13.9" customHeight="1" x14ac:dyDescent="0.2"/>
    <row r="53" ht="13.9" customHeight="1" x14ac:dyDescent="0.2"/>
    <row r="54" ht="13.9" customHeight="1" x14ac:dyDescent="0.2"/>
    <row r="55" ht="13.9" customHeight="1" x14ac:dyDescent="0.2"/>
    <row r="56" ht="13.9" customHeight="1" x14ac:dyDescent="0.2"/>
    <row r="57" ht="13.9" customHeight="1" x14ac:dyDescent="0.2"/>
    <row r="58" ht="13.9" customHeight="1" x14ac:dyDescent="0.2"/>
    <row r="59" ht="13.9" customHeight="1" x14ac:dyDescent="0.2"/>
    <row r="60" ht="13.9" customHeight="1" x14ac:dyDescent="0.2"/>
    <row r="61" ht="13.9" customHeight="1" x14ac:dyDescent="0.2"/>
    <row r="62" ht="13.9" customHeight="1" x14ac:dyDescent="0.2"/>
    <row r="63" ht="13.9" customHeight="1" x14ac:dyDescent="0.2"/>
    <row r="64" ht="13.9" customHeight="1" x14ac:dyDescent="0.2"/>
    <row r="65" ht="13.9" customHeight="1" x14ac:dyDescent="0.2"/>
    <row r="66" ht="13.9" customHeight="1" x14ac:dyDescent="0.2"/>
    <row r="67" ht="13.9" customHeight="1" x14ac:dyDescent="0.2"/>
    <row r="68" ht="13.9" customHeight="1" x14ac:dyDescent="0.2"/>
    <row r="69" ht="13.9" customHeight="1" x14ac:dyDescent="0.2"/>
    <row r="70" ht="13.9" customHeight="1" x14ac:dyDescent="0.2"/>
    <row r="71" ht="13.9" customHeight="1" x14ac:dyDescent="0.2"/>
    <row r="72" ht="13.9" customHeight="1" x14ac:dyDescent="0.2"/>
    <row r="73" ht="13.9" customHeight="1" x14ac:dyDescent="0.2"/>
    <row r="74" ht="13.9" customHeight="1" x14ac:dyDescent="0.2"/>
    <row r="75" ht="13.9" customHeight="1" x14ac:dyDescent="0.2"/>
    <row r="76" ht="13.9" customHeight="1" x14ac:dyDescent="0.2"/>
    <row r="77" ht="13.9" customHeight="1" x14ac:dyDescent="0.2"/>
    <row r="78" ht="13.9" customHeight="1" x14ac:dyDescent="0.2"/>
    <row r="79" ht="13.9" customHeight="1" x14ac:dyDescent="0.2"/>
    <row r="80" ht="13.9" customHeight="1" x14ac:dyDescent="0.2"/>
    <row r="81" ht="13.9" customHeight="1" x14ac:dyDescent="0.2"/>
    <row r="82" ht="13.9" customHeight="1" x14ac:dyDescent="0.2"/>
    <row r="83" ht="13.9" customHeight="1" x14ac:dyDescent="0.2"/>
    <row r="84" ht="13.9" customHeight="1" x14ac:dyDescent="0.2"/>
    <row r="85" ht="13.9" customHeight="1" x14ac:dyDescent="0.2"/>
    <row r="86" ht="13.9" customHeight="1" x14ac:dyDescent="0.2"/>
    <row r="87" ht="13.9" customHeight="1" x14ac:dyDescent="0.2"/>
    <row r="88" ht="13.9" customHeight="1" x14ac:dyDescent="0.2"/>
    <row r="89" ht="13.9" customHeight="1" x14ac:dyDescent="0.2"/>
    <row r="90" ht="13.9" customHeight="1" x14ac:dyDescent="0.2"/>
    <row r="91" ht="13.9" customHeight="1" x14ac:dyDescent="0.2"/>
    <row r="92" ht="13.9" customHeight="1" x14ac:dyDescent="0.2"/>
    <row r="93" ht="13.9" customHeight="1" x14ac:dyDescent="0.2"/>
    <row r="94" ht="13.9" customHeight="1" x14ac:dyDescent="0.2"/>
    <row r="95" ht="13.9" customHeight="1" x14ac:dyDescent="0.2"/>
    <row r="96" ht="13.9" customHeight="1" x14ac:dyDescent="0.2"/>
    <row r="97" ht="13.9" customHeight="1" x14ac:dyDescent="0.2"/>
    <row r="98" ht="13.9" customHeight="1" x14ac:dyDescent="0.2"/>
    <row r="99" ht="13.9" customHeight="1" x14ac:dyDescent="0.2"/>
    <row r="100" ht="13.9" customHeight="1" x14ac:dyDescent="0.2"/>
    <row r="101" ht="13.9" customHeight="1" x14ac:dyDescent="0.2"/>
    <row r="102" ht="13.9" customHeight="1" x14ac:dyDescent="0.2"/>
    <row r="103" ht="13.9" customHeight="1" x14ac:dyDescent="0.2"/>
    <row r="104" ht="13.9" customHeight="1" x14ac:dyDescent="0.2"/>
    <row r="105" ht="13.9" customHeight="1" x14ac:dyDescent="0.2"/>
    <row r="106" ht="13.9" customHeight="1" x14ac:dyDescent="0.2"/>
    <row r="107" ht="13.9" customHeight="1" x14ac:dyDescent="0.2"/>
    <row r="108" ht="13.9" customHeight="1" x14ac:dyDescent="0.2"/>
    <row r="109" ht="13.9" customHeight="1" x14ac:dyDescent="0.2"/>
    <row r="110" ht="13.9" customHeight="1" x14ac:dyDescent="0.2"/>
    <row r="111" ht="13.9" customHeight="1" x14ac:dyDescent="0.2"/>
    <row r="112" ht="13.9" customHeight="1" x14ac:dyDescent="0.2"/>
    <row r="113" ht="13.9" customHeight="1" x14ac:dyDescent="0.2"/>
    <row r="114" ht="13.9" customHeight="1" x14ac:dyDescent="0.2"/>
    <row r="115" ht="13.9" customHeight="1" x14ac:dyDescent="0.2"/>
    <row r="116" ht="13.9" customHeight="1" x14ac:dyDescent="0.2"/>
    <row r="117" ht="13.9" customHeight="1" x14ac:dyDescent="0.2"/>
    <row r="118" ht="13.9" customHeight="1" x14ac:dyDescent="0.2"/>
    <row r="119" ht="13.9" customHeight="1" x14ac:dyDescent="0.2"/>
    <row r="120" ht="13.9" customHeight="1" x14ac:dyDescent="0.2"/>
    <row r="121" ht="13.9" customHeight="1" x14ac:dyDescent="0.2"/>
    <row r="122" ht="13.9" customHeight="1" x14ac:dyDescent="0.2"/>
    <row r="123" ht="13.9" customHeight="1" x14ac:dyDescent="0.2"/>
    <row r="124" ht="13.9" customHeight="1" x14ac:dyDescent="0.2"/>
    <row r="125" ht="13.9" customHeight="1" x14ac:dyDescent="0.2"/>
    <row r="126" ht="13.9" customHeight="1" x14ac:dyDescent="0.2"/>
    <row r="127" ht="13.9" customHeight="1" x14ac:dyDescent="0.2"/>
    <row r="128" ht="13.9" customHeight="1" x14ac:dyDescent="0.2"/>
    <row r="129" ht="13.9" customHeight="1" x14ac:dyDescent="0.2"/>
    <row r="130" ht="13.9" customHeight="1" x14ac:dyDescent="0.2"/>
    <row r="131" ht="13.9" customHeight="1" x14ac:dyDescent="0.2"/>
    <row r="132" ht="13.9" customHeight="1" x14ac:dyDescent="0.2"/>
    <row r="133" ht="13.9" customHeight="1" x14ac:dyDescent="0.2"/>
    <row r="134" ht="13.9" customHeight="1" x14ac:dyDescent="0.2"/>
    <row r="135" ht="13.9" customHeight="1" x14ac:dyDescent="0.2"/>
    <row r="136" ht="13.9" customHeight="1" x14ac:dyDescent="0.2"/>
    <row r="137" ht="13.9" customHeight="1" x14ac:dyDescent="0.2"/>
    <row r="138" ht="13.9" customHeight="1" x14ac:dyDescent="0.2"/>
    <row r="139" ht="13.9" customHeight="1" x14ac:dyDescent="0.2"/>
    <row r="140" ht="13.9" customHeight="1" x14ac:dyDescent="0.2"/>
    <row r="141" ht="13.9" customHeight="1" x14ac:dyDescent="0.2"/>
    <row r="142" ht="13.9" customHeight="1" x14ac:dyDescent="0.2"/>
    <row r="143" ht="13.9" customHeight="1" x14ac:dyDescent="0.2"/>
    <row r="144" ht="13.9" customHeight="1" x14ac:dyDescent="0.2"/>
    <row r="145" ht="13.9" customHeight="1" x14ac:dyDescent="0.2"/>
    <row r="146" ht="13.9" customHeight="1" x14ac:dyDescent="0.2"/>
    <row r="147" ht="13.9" customHeight="1" x14ac:dyDescent="0.2"/>
    <row r="148" ht="13.9" customHeight="1" x14ac:dyDescent="0.2"/>
    <row r="149" ht="13.9" customHeight="1" x14ac:dyDescent="0.2"/>
    <row r="150" ht="13.9" customHeight="1" x14ac:dyDescent="0.2"/>
    <row r="151" ht="13.9" customHeight="1" x14ac:dyDescent="0.2"/>
    <row r="152" ht="13.9" customHeight="1" x14ac:dyDescent="0.2"/>
    <row r="153" ht="13.9" customHeight="1" x14ac:dyDescent="0.2"/>
    <row r="154" ht="13.9" customHeight="1" x14ac:dyDescent="0.2"/>
    <row r="155" ht="13.9" customHeight="1" x14ac:dyDescent="0.2"/>
    <row r="156" ht="13.9" customHeight="1" x14ac:dyDescent="0.2"/>
    <row r="157" ht="13.9" customHeight="1" x14ac:dyDescent="0.2"/>
    <row r="158" ht="13.9" customHeight="1" x14ac:dyDescent="0.2"/>
    <row r="159" ht="13.9" customHeight="1" x14ac:dyDescent="0.2"/>
    <row r="160" ht="13.9" customHeight="1" x14ac:dyDescent="0.2"/>
    <row r="161" ht="13.9" customHeight="1" x14ac:dyDescent="0.2"/>
    <row r="162" ht="13.9" customHeight="1" x14ac:dyDescent="0.2"/>
    <row r="163" ht="13.9" customHeight="1" x14ac:dyDescent="0.2"/>
    <row r="164" ht="13.9" customHeight="1" x14ac:dyDescent="0.2"/>
    <row r="165" ht="13.9" customHeight="1" x14ac:dyDescent="0.2"/>
    <row r="166" ht="13.9" customHeight="1" x14ac:dyDescent="0.2"/>
    <row r="167" ht="13.9" customHeight="1" x14ac:dyDescent="0.2"/>
    <row r="168" ht="13.9" customHeight="1" x14ac:dyDescent="0.2"/>
    <row r="169" ht="13.9" customHeight="1" x14ac:dyDescent="0.2"/>
    <row r="170" ht="13.9" customHeight="1" x14ac:dyDescent="0.2"/>
    <row r="171" ht="13.9" customHeight="1" x14ac:dyDescent="0.2"/>
    <row r="172" ht="13.9" customHeight="1" x14ac:dyDescent="0.2"/>
    <row r="173" ht="13.9" customHeight="1" x14ac:dyDescent="0.2"/>
    <row r="174" ht="13.9" customHeight="1" x14ac:dyDescent="0.2"/>
    <row r="175" ht="13.9" customHeight="1" x14ac:dyDescent="0.2"/>
    <row r="176" ht="13.9" customHeight="1" x14ac:dyDescent="0.2"/>
    <row r="177" ht="13.9" customHeight="1" x14ac:dyDescent="0.2"/>
    <row r="178" ht="13.9" customHeight="1" x14ac:dyDescent="0.2"/>
    <row r="179" ht="13.9" customHeight="1" x14ac:dyDescent="0.2"/>
    <row r="180" ht="13.9" customHeight="1" x14ac:dyDescent="0.2"/>
    <row r="181" ht="13.9" customHeight="1" x14ac:dyDescent="0.2"/>
    <row r="182" ht="13.9" customHeight="1" x14ac:dyDescent="0.2"/>
    <row r="183" ht="13.9" customHeight="1" x14ac:dyDescent="0.2"/>
    <row r="184" ht="13.9" customHeight="1" x14ac:dyDescent="0.2"/>
    <row r="185" ht="13.9" customHeight="1" x14ac:dyDescent="0.2"/>
    <row r="186" ht="13.9" customHeight="1" x14ac:dyDescent="0.2"/>
    <row r="187" ht="13.9" customHeight="1" x14ac:dyDescent="0.2"/>
    <row r="188" ht="13.9" customHeight="1" x14ac:dyDescent="0.2"/>
    <row r="189" ht="13.9" customHeight="1" x14ac:dyDescent="0.2"/>
    <row r="190" ht="13.9" customHeight="1" x14ac:dyDescent="0.2"/>
    <row r="191" ht="13.9" customHeight="1" x14ac:dyDescent="0.2"/>
    <row r="192" ht="13.9" customHeight="1" x14ac:dyDescent="0.2"/>
    <row r="193" ht="13.9" customHeight="1" x14ac:dyDescent="0.2"/>
    <row r="194" ht="13.9" customHeight="1" x14ac:dyDescent="0.2"/>
    <row r="195" ht="13.9" customHeight="1" x14ac:dyDescent="0.2"/>
    <row r="196" ht="13.9" customHeight="1" x14ac:dyDescent="0.2"/>
    <row r="197" ht="13.9" customHeight="1" x14ac:dyDescent="0.2"/>
    <row r="198" ht="13.9" customHeight="1" x14ac:dyDescent="0.2"/>
    <row r="199" ht="13.9" customHeight="1" x14ac:dyDescent="0.2"/>
    <row r="200" ht="13.9" customHeight="1" x14ac:dyDescent="0.2"/>
    <row r="201" ht="13.9" customHeight="1" x14ac:dyDescent="0.2"/>
    <row r="202" ht="13.9" customHeight="1" x14ac:dyDescent="0.2"/>
    <row r="203" ht="13.9" customHeight="1" x14ac:dyDescent="0.2"/>
    <row r="204" ht="13.9" customHeight="1" x14ac:dyDescent="0.2"/>
    <row r="205" ht="13.9" customHeight="1" x14ac:dyDescent="0.2"/>
    <row r="206" ht="13.9" customHeight="1" x14ac:dyDescent="0.2"/>
    <row r="207" ht="13.9" customHeight="1" x14ac:dyDescent="0.2"/>
    <row r="208" ht="13.9" customHeight="1" x14ac:dyDescent="0.2"/>
    <row r="209" ht="13.9" customHeight="1" x14ac:dyDescent="0.2"/>
    <row r="210" ht="13.9" customHeight="1" x14ac:dyDescent="0.2"/>
    <row r="211" ht="13.9" customHeight="1" x14ac:dyDescent="0.2"/>
    <row r="212" ht="13.9" customHeight="1" x14ac:dyDescent="0.2"/>
    <row r="213" ht="13.9" customHeight="1" x14ac:dyDescent="0.2"/>
    <row r="214" ht="13.9" customHeight="1" x14ac:dyDescent="0.2"/>
    <row r="215" ht="13.9" customHeight="1" x14ac:dyDescent="0.2"/>
    <row r="216" ht="13.9" customHeight="1" x14ac:dyDescent="0.2"/>
    <row r="217" ht="13.9" customHeight="1" x14ac:dyDescent="0.2"/>
    <row r="218" ht="13.9" customHeight="1" x14ac:dyDescent="0.2"/>
    <row r="219" ht="13.9" customHeight="1" x14ac:dyDescent="0.2"/>
    <row r="220" ht="13.9" customHeight="1" x14ac:dyDescent="0.2"/>
    <row r="221" ht="13.9" customHeight="1" x14ac:dyDescent="0.2"/>
    <row r="222" ht="13.9" customHeight="1" x14ac:dyDescent="0.2"/>
    <row r="223" ht="13.9" customHeight="1" x14ac:dyDescent="0.2"/>
    <row r="224" ht="13.9" customHeight="1" x14ac:dyDescent="0.2"/>
    <row r="225" ht="13.9" customHeight="1" x14ac:dyDescent="0.2"/>
    <row r="226" ht="13.9" customHeight="1" x14ac:dyDescent="0.2"/>
    <row r="227" ht="13.9" customHeight="1" x14ac:dyDescent="0.2"/>
    <row r="228" ht="13.9" customHeight="1" x14ac:dyDescent="0.2"/>
    <row r="229" ht="13.9" customHeight="1" x14ac:dyDescent="0.2"/>
    <row r="230" ht="13.9" customHeight="1" x14ac:dyDescent="0.2"/>
    <row r="231" ht="13.9" customHeight="1" x14ac:dyDescent="0.2"/>
    <row r="232" ht="13.9" customHeight="1" x14ac:dyDescent="0.2"/>
    <row r="233" ht="13.9" customHeight="1" x14ac:dyDescent="0.2"/>
    <row r="234" ht="13.9" customHeight="1" x14ac:dyDescent="0.2"/>
    <row r="235" ht="13.9" customHeight="1" x14ac:dyDescent="0.2"/>
    <row r="236" ht="13.9" customHeight="1" x14ac:dyDescent="0.2"/>
    <row r="237" ht="13.9" customHeight="1" x14ac:dyDescent="0.2"/>
    <row r="238" ht="13.9" customHeight="1" x14ac:dyDescent="0.2"/>
    <row r="239" ht="13.9" customHeight="1" x14ac:dyDescent="0.2"/>
    <row r="240" ht="13.9" customHeight="1" x14ac:dyDescent="0.2"/>
    <row r="241" ht="13.9" customHeight="1" x14ac:dyDescent="0.2"/>
    <row r="242" ht="13.9" customHeight="1" x14ac:dyDescent="0.2"/>
    <row r="243" ht="13.9" customHeight="1" x14ac:dyDescent="0.2"/>
    <row r="244" ht="13.9" customHeight="1" x14ac:dyDescent="0.2"/>
    <row r="245" ht="13.9" customHeight="1" x14ac:dyDescent="0.2"/>
    <row r="246" ht="13.9" customHeight="1" x14ac:dyDescent="0.2"/>
    <row r="247" ht="13.9" customHeight="1" x14ac:dyDescent="0.2"/>
    <row r="248" ht="13.9" customHeight="1" x14ac:dyDescent="0.2"/>
    <row r="249" ht="13.9" customHeight="1" x14ac:dyDescent="0.2"/>
    <row r="250" ht="13.9" customHeight="1" x14ac:dyDescent="0.2"/>
    <row r="251" ht="13.9" customHeight="1" x14ac:dyDescent="0.2"/>
    <row r="252" ht="13.9" customHeight="1" x14ac:dyDescent="0.2"/>
    <row r="253" ht="13.9" customHeight="1" x14ac:dyDescent="0.2"/>
    <row r="254" ht="13.9" customHeight="1" x14ac:dyDescent="0.2"/>
    <row r="255" ht="13.9" customHeight="1" x14ac:dyDescent="0.2"/>
    <row r="256" ht="13.9" customHeight="1" x14ac:dyDescent="0.2"/>
    <row r="257" ht="13.9" customHeight="1" x14ac:dyDescent="0.2"/>
    <row r="258" ht="13.9" customHeight="1" x14ac:dyDescent="0.2"/>
    <row r="259" ht="13.9" customHeight="1" x14ac:dyDescent="0.2"/>
    <row r="260" ht="13.9" customHeight="1" x14ac:dyDescent="0.2"/>
    <row r="261" ht="13.9" customHeight="1" x14ac:dyDescent="0.2"/>
    <row r="262" ht="13.9" customHeight="1" x14ac:dyDescent="0.2"/>
    <row r="263" ht="13.9" customHeight="1" x14ac:dyDescent="0.2"/>
    <row r="264" ht="13.9" customHeight="1" x14ac:dyDescent="0.2"/>
    <row r="265" ht="13.9" customHeight="1" x14ac:dyDescent="0.2"/>
    <row r="266" ht="13.9" customHeight="1" x14ac:dyDescent="0.2"/>
    <row r="267" ht="13.9" customHeight="1" x14ac:dyDescent="0.2"/>
    <row r="268" ht="13.9" customHeight="1" x14ac:dyDescent="0.2"/>
    <row r="269" ht="13.9" customHeight="1" x14ac:dyDescent="0.2"/>
    <row r="270" ht="13.9" customHeight="1" x14ac:dyDescent="0.2"/>
    <row r="271" ht="13.9" customHeight="1" x14ac:dyDescent="0.2"/>
    <row r="272" ht="13.9" customHeight="1" x14ac:dyDescent="0.2"/>
    <row r="273" ht="13.9" customHeight="1" x14ac:dyDescent="0.2"/>
    <row r="274" ht="13.9" customHeight="1" x14ac:dyDescent="0.2"/>
    <row r="275" ht="13.9" customHeight="1" x14ac:dyDescent="0.2"/>
    <row r="276" ht="13.9" customHeight="1" x14ac:dyDescent="0.2"/>
    <row r="277" ht="13.9" customHeight="1" x14ac:dyDescent="0.2"/>
    <row r="278" ht="13.9" customHeight="1" x14ac:dyDescent="0.2"/>
    <row r="279" ht="13.9" customHeight="1" x14ac:dyDescent="0.2"/>
    <row r="280" ht="13.9" customHeight="1" x14ac:dyDescent="0.2"/>
    <row r="281" ht="13.9" customHeight="1" x14ac:dyDescent="0.2"/>
    <row r="282" ht="13.9" customHeight="1" x14ac:dyDescent="0.2"/>
    <row r="283" ht="13.9" customHeight="1" x14ac:dyDescent="0.2"/>
    <row r="284" ht="13.9" customHeight="1" x14ac:dyDescent="0.2"/>
    <row r="285" ht="13.9" customHeight="1" x14ac:dyDescent="0.2"/>
    <row r="286" ht="13.9" customHeight="1" x14ac:dyDescent="0.2"/>
    <row r="287" ht="13.9" customHeight="1" x14ac:dyDescent="0.2"/>
    <row r="288" ht="13.9" customHeight="1" x14ac:dyDescent="0.2"/>
    <row r="289" ht="13.9" customHeight="1" x14ac:dyDescent="0.2"/>
    <row r="290" ht="13.9" customHeight="1" x14ac:dyDescent="0.2"/>
    <row r="291" ht="13.9" customHeight="1" x14ac:dyDescent="0.2"/>
    <row r="292" ht="13.9" customHeight="1" x14ac:dyDescent="0.2"/>
    <row r="293" ht="13.9" customHeight="1" x14ac:dyDescent="0.2"/>
    <row r="294" ht="13.9" customHeight="1" x14ac:dyDescent="0.2"/>
    <row r="295" ht="13.9" customHeight="1" x14ac:dyDescent="0.2"/>
    <row r="296" ht="13.9" customHeight="1" x14ac:dyDescent="0.2"/>
    <row r="297" ht="13.9" customHeight="1" x14ac:dyDescent="0.2"/>
    <row r="298" ht="13.9" customHeight="1" x14ac:dyDescent="0.2"/>
    <row r="299" ht="13.9" customHeight="1" x14ac:dyDescent="0.2"/>
    <row r="300" ht="13.9" customHeight="1" x14ac:dyDescent="0.2"/>
    <row r="301" ht="13.9" customHeight="1" x14ac:dyDescent="0.2"/>
    <row r="302" ht="13.9" customHeight="1" x14ac:dyDescent="0.2"/>
  </sheetData>
  <mergeCells count="1">
    <mergeCell ref="B2:J2"/>
  </mergeCells>
  <pageMargins left="0.75" right="0.75" top="1" bottom="1" header="0.5" footer="0.5"/>
  <pageSetup paperSize="9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893C-D31B-4F81-8A0C-450267E21028}">
  <dimension ref="A1:O302"/>
  <sheetViews>
    <sheetView zoomScale="93" zoomScaleNormal="93" zoomScalePageLayoutView="80" workbookViewId="0">
      <selection activeCell="G5" sqref="G5"/>
    </sheetView>
  </sheetViews>
  <sheetFormatPr defaultColWidth="8.7109375" defaultRowHeight="12.75" x14ac:dyDescent="0.2"/>
  <cols>
    <col min="1" max="1" width="8.7109375" style="58"/>
    <col min="2" max="2" width="44.28515625" style="58" customWidth="1"/>
    <col min="3" max="3" width="12.7109375" style="58" customWidth="1"/>
    <col min="4" max="4" width="14.7109375" style="58" customWidth="1"/>
    <col min="5" max="5" width="17.42578125" style="58" bestFit="1" customWidth="1"/>
    <col min="6" max="6" width="14" style="58" bestFit="1" customWidth="1"/>
    <col min="7" max="7" width="26.5703125" style="58" bestFit="1" customWidth="1"/>
    <col min="8" max="8" width="12.7109375" style="58" customWidth="1"/>
    <col min="9" max="9" width="14.7109375" style="58" customWidth="1"/>
    <col min="10" max="11" width="13.42578125" style="58" bestFit="1" customWidth="1"/>
    <col min="12" max="12" width="8" style="58" bestFit="1" customWidth="1"/>
    <col min="13" max="13" width="19.42578125" style="58" customWidth="1"/>
    <col min="14" max="14" width="31.42578125" style="58" customWidth="1"/>
    <col min="15" max="15" width="17.7109375" style="58" customWidth="1"/>
    <col min="16" max="16384" width="8.7109375" style="58"/>
  </cols>
  <sheetData>
    <row r="1" spans="1:15" ht="47.25" customHeight="1" x14ac:dyDescent="0.2">
      <c r="B1"/>
      <c r="D1"/>
    </row>
    <row r="2" spans="1:15" s="59" customFormat="1" ht="47.25" customHeight="1" x14ac:dyDescent="0.2">
      <c r="A2" s="58"/>
      <c r="B2" s="309" t="s">
        <v>82</v>
      </c>
      <c r="C2" s="309"/>
      <c r="D2" s="309"/>
      <c r="E2" s="309"/>
      <c r="F2" s="309"/>
      <c r="G2" s="309"/>
      <c r="H2" s="309"/>
      <c r="I2" s="309"/>
      <c r="J2" s="309"/>
    </row>
    <row r="3" spans="1:15" ht="13.9" customHeight="1" thickBot="1" x14ac:dyDescent="0.25"/>
    <row r="4" spans="1:15" s="60" customFormat="1" ht="18.75" thickBot="1" x14ac:dyDescent="0.25">
      <c r="B4" s="103" t="s">
        <v>1</v>
      </c>
      <c r="C4" s="139" t="s">
        <v>102</v>
      </c>
      <c r="D4" s="139" t="s">
        <v>103</v>
      </c>
      <c r="E4" s="104" t="s">
        <v>83</v>
      </c>
      <c r="F4" s="104" t="s">
        <v>84</v>
      </c>
      <c r="G4" s="104" t="s">
        <v>85</v>
      </c>
      <c r="H4" s="139" t="s">
        <v>102</v>
      </c>
      <c r="I4" s="139" t="s">
        <v>103</v>
      </c>
      <c r="J4" s="105" t="s">
        <v>86</v>
      </c>
    </row>
    <row r="5" spans="1:15" s="60" customFormat="1" ht="13.9" customHeight="1" x14ac:dyDescent="0.2">
      <c r="B5" s="61" t="s">
        <v>87</v>
      </c>
      <c r="C5" s="119">
        <f>'2019'!V5+'2019'!V7+'2019'!V8+'2019'!V9</f>
        <v>35639</v>
      </c>
      <c r="D5" s="119">
        <f>'2019'!V6</f>
        <v>1164965</v>
      </c>
      <c r="E5" s="140">
        <f>C5+D5</f>
        <v>1200604</v>
      </c>
      <c r="F5" s="62" t="s">
        <v>24</v>
      </c>
      <c r="G5" s="125">
        <f>Emissiefactoren!E5</f>
        <v>1.89</v>
      </c>
      <c r="H5" s="149">
        <f>C5*G5/1000</f>
        <v>67.357709999999997</v>
      </c>
      <c r="I5" s="149">
        <f>D5*G5/1000</f>
        <v>2201.7838500000003</v>
      </c>
      <c r="J5" s="63">
        <f>E5*G5/1000</f>
        <v>2269.14156</v>
      </c>
    </row>
    <row r="6" spans="1:15" ht="13.9" customHeight="1" x14ac:dyDescent="0.2">
      <c r="B6" s="64" t="s">
        <v>88</v>
      </c>
      <c r="C6" s="113"/>
      <c r="D6" s="120">
        <f>'2019'!V17+'2019'!V18+'2019'!V19+'2019'!V20+'2019'!V23+'2019'!V24</f>
        <v>135287.76</v>
      </c>
      <c r="E6" s="141">
        <f>C6+D6</f>
        <v>135287.76</v>
      </c>
      <c r="F6" s="65" t="s">
        <v>77</v>
      </c>
      <c r="G6" s="126">
        <f>Emissiefactoren!E6</f>
        <v>3.3090000000000002</v>
      </c>
      <c r="H6" s="150">
        <f>C6*G6/1000</f>
        <v>0</v>
      </c>
      <c r="I6" s="150">
        <f>D6*G6/1000</f>
        <v>447.66719784000003</v>
      </c>
      <c r="J6" s="66">
        <f>E6*G6/1000</f>
        <v>447.66719784000003</v>
      </c>
      <c r="K6" s="67">
        <f>974278.47+2682.32+3546.9</f>
        <v>980507.69</v>
      </c>
      <c r="L6" s="68"/>
    </row>
    <row r="7" spans="1:15" ht="13.9" customHeight="1" x14ac:dyDescent="0.2">
      <c r="B7" s="64" t="s">
        <v>89</v>
      </c>
      <c r="C7" s="113"/>
      <c r="D7" s="120">
        <f>'2019'!V27+'2019'!V28+'2019'!V29</f>
        <v>3216.78</v>
      </c>
      <c r="E7" s="141">
        <f>C7+D7</f>
        <v>3216.78</v>
      </c>
      <c r="F7" s="65" t="s">
        <v>77</v>
      </c>
      <c r="G7" s="126">
        <f>Emissiefactoren!E8</f>
        <v>2.8839999999999999</v>
      </c>
      <c r="H7" s="150">
        <f>C7*G7/1000</f>
        <v>0</v>
      </c>
      <c r="I7" s="150">
        <f>D7*G7/1000</f>
        <v>9.2771935200000009</v>
      </c>
      <c r="J7" s="66">
        <f>E7*G7/1000</f>
        <v>9.2771935200000009</v>
      </c>
      <c r="K7" s="67">
        <f>669507.88+603.49+118.74</f>
        <v>670230.11</v>
      </c>
      <c r="L7" s="68"/>
    </row>
    <row r="8" spans="1:15" ht="13.9" customHeight="1" thickBot="1" x14ac:dyDescent="0.25">
      <c r="B8" s="69" t="s">
        <v>74</v>
      </c>
      <c r="C8" s="114"/>
      <c r="D8" s="121">
        <f>'2019'!V32+'2019'!V33</f>
        <v>649</v>
      </c>
      <c r="E8" s="142">
        <f>C8+D8</f>
        <v>649</v>
      </c>
      <c r="F8" s="70" t="s">
        <v>77</v>
      </c>
      <c r="G8" s="127">
        <f>Emissiefactoren!E10</f>
        <v>1.7250000000000001</v>
      </c>
      <c r="H8" s="150">
        <f>C8*G8/1000</f>
        <v>0</v>
      </c>
      <c r="I8" s="150">
        <f>D8*G8/1000</f>
        <v>1.1195250000000001</v>
      </c>
      <c r="J8" s="71">
        <f>E8*G8/1000</f>
        <v>1.1195250000000001</v>
      </c>
      <c r="K8" s="67"/>
      <c r="L8" s="68"/>
    </row>
    <row r="9" spans="1:15" ht="13.9" customHeight="1" thickBot="1" x14ac:dyDescent="0.25">
      <c r="B9" s="72"/>
      <c r="C9" s="72"/>
      <c r="D9" s="72"/>
      <c r="E9" s="141"/>
      <c r="F9" s="65"/>
      <c r="G9" s="73" t="s">
        <v>90</v>
      </c>
      <c r="H9" s="151">
        <f>SUM(H5:H8)</f>
        <v>67.357709999999997</v>
      </c>
      <c r="I9" s="151">
        <f>SUM(I5:I8)</f>
        <v>2659.8477663600002</v>
      </c>
      <c r="J9" s="74">
        <f>SUM(J5:J8)</f>
        <v>2727.2054763599999</v>
      </c>
      <c r="K9" s="67"/>
      <c r="L9" s="68"/>
      <c r="M9" s="75"/>
      <c r="N9" s="75"/>
      <c r="O9" s="75"/>
    </row>
    <row r="10" spans="1:15" ht="13.9" customHeight="1" thickBot="1" x14ac:dyDescent="0.25">
      <c r="E10" s="143"/>
      <c r="G10" s="76"/>
      <c r="H10" s="152"/>
      <c r="I10" s="152"/>
      <c r="J10" s="77"/>
      <c r="K10" s="68"/>
      <c r="L10" s="68"/>
      <c r="M10" s="75"/>
      <c r="N10" s="75"/>
      <c r="O10" s="75"/>
    </row>
    <row r="11" spans="1:15" ht="13.9" customHeight="1" thickBot="1" x14ac:dyDescent="0.25">
      <c r="B11" s="103" t="s">
        <v>32</v>
      </c>
      <c r="C11" s="130"/>
      <c r="D11" s="131"/>
      <c r="E11" s="144" t="s">
        <v>83</v>
      </c>
      <c r="F11" s="104" t="s">
        <v>84</v>
      </c>
      <c r="G11" s="106" t="s">
        <v>85</v>
      </c>
      <c r="H11" s="153"/>
      <c r="I11" s="153"/>
      <c r="J11" s="107" t="s">
        <v>86</v>
      </c>
      <c r="M11" s="78"/>
      <c r="N11" s="79"/>
      <c r="O11" s="75"/>
    </row>
    <row r="12" spans="1:15" ht="13.9" customHeight="1" x14ac:dyDescent="0.2">
      <c r="B12" s="80" t="s">
        <v>91</v>
      </c>
      <c r="C12" s="122">
        <f>'2019'!V37+'2019'!V39+'2019'!V40+'2019'!V41+'2019'!V42+'2019'!V43</f>
        <v>175542</v>
      </c>
      <c r="D12" s="122">
        <f>'2019'!V38</f>
        <v>747523</v>
      </c>
      <c r="E12" s="145">
        <f>C12+D12</f>
        <v>923065</v>
      </c>
      <c r="F12" s="81" t="s">
        <v>78</v>
      </c>
      <c r="G12" s="128">
        <f>Emissiefactoren!E11</f>
        <v>0.64900000000000002</v>
      </c>
      <c r="H12" s="149">
        <f>C12*G12/1000</f>
        <v>113.92675800000001</v>
      </c>
      <c r="I12" s="149">
        <f>D12*G12/1000</f>
        <v>485.142427</v>
      </c>
      <c r="J12" s="82">
        <f>E12*G12/1000</f>
        <v>599.06918500000006</v>
      </c>
      <c r="M12" s="75"/>
      <c r="N12" s="83"/>
      <c r="O12" s="75"/>
    </row>
    <row r="13" spans="1:15" ht="13.9" customHeight="1" thickBot="1" x14ac:dyDescent="0.25">
      <c r="B13" s="84" t="s">
        <v>92</v>
      </c>
      <c r="C13" s="115"/>
      <c r="D13" s="123"/>
      <c r="E13" s="146">
        <f>C13+D13</f>
        <v>0</v>
      </c>
      <c r="F13" s="85"/>
      <c r="G13" s="86">
        <v>0</v>
      </c>
      <c r="H13" s="150">
        <f>C13*G13/1000</f>
        <v>0</v>
      </c>
      <c r="I13" s="150">
        <f>D13*G13/1000</f>
        <v>0</v>
      </c>
      <c r="J13" s="87">
        <f t="shared" ref="J13" si="0">E13*G13/1000000</f>
        <v>0</v>
      </c>
      <c r="K13" s="68"/>
      <c r="L13" s="68">
        <f>(1860+1753)/2</f>
        <v>1806.5</v>
      </c>
      <c r="M13" s="75"/>
      <c r="N13" s="83"/>
      <c r="O13" s="75"/>
    </row>
    <row r="14" spans="1:15" s="60" customFormat="1" ht="13.9" customHeight="1" thickBot="1" x14ac:dyDescent="0.25">
      <c r="E14" s="147"/>
      <c r="G14" s="89" t="s">
        <v>93</v>
      </c>
      <c r="H14" s="154">
        <f>SUM(H12:H13)</f>
        <v>113.92675800000001</v>
      </c>
      <c r="I14" s="154">
        <f>SUM(I12:I13)</f>
        <v>485.142427</v>
      </c>
      <c r="J14" s="90">
        <f>SUM(J12:J13)</f>
        <v>599.06918500000006</v>
      </c>
      <c r="M14" s="91"/>
      <c r="N14" s="91"/>
      <c r="O14" s="91"/>
    </row>
    <row r="15" spans="1:15" s="60" customFormat="1" ht="13.9" customHeight="1" thickBot="1" x14ac:dyDescent="0.25">
      <c r="E15" s="147"/>
      <c r="G15" s="92"/>
      <c r="H15" s="155"/>
      <c r="I15" s="155"/>
      <c r="J15" s="93"/>
      <c r="M15" s="91"/>
      <c r="N15" s="91"/>
      <c r="O15" s="91"/>
    </row>
    <row r="16" spans="1:15" s="60" customFormat="1" ht="13.9" customHeight="1" thickBot="1" x14ac:dyDescent="0.25">
      <c r="B16" s="103" t="s">
        <v>94</v>
      </c>
      <c r="C16" s="130"/>
      <c r="D16" s="130"/>
      <c r="E16" s="144" t="s">
        <v>83</v>
      </c>
      <c r="F16" s="104" t="s">
        <v>84</v>
      </c>
      <c r="G16" s="104" t="s">
        <v>85</v>
      </c>
      <c r="H16" s="156"/>
      <c r="I16" s="156"/>
      <c r="J16" s="107" t="s">
        <v>86</v>
      </c>
      <c r="M16" s="91"/>
      <c r="N16" s="91"/>
      <c r="O16" s="91"/>
    </row>
    <row r="17" spans="2:15" s="60" customFormat="1" ht="13.9" customHeight="1" thickBot="1" x14ac:dyDescent="0.25">
      <c r="B17" s="110" t="s">
        <v>95</v>
      </c>
      <c r="C17" s="116"/>
      <c r="D17" s="163">
        <f>'2019'!V47+'2019'!V48+'2019'!V49</f>
        <v>152419</v>
      </c>
      <c r="E17" s="148">
        <f>C17+D17</f>
        <v>152419</v>
      </c>
      <c r="F17" s="111" t="s">
        <v>96</v>
      </c>
      <c r="G17" s="129">
        <f>Emissiefactoren!E12</f>
        <v>0.22</v>
      </c>
      <c r="H17" s="157">
        <f>C17*G17/1000</f>
        <v>0</v>
      </c>
      <c r="I17" s="157">
        <f>D17*G17/1000</f>
        <v>33.532179999999997</v>
      </c>
      <c r="J17" s="112">
        <f>E17*G17/1000</f>
        <v>33.532179999999997</v>
      </c>
      <c r="M17" s="91"/>
      <c r="N17" s="91"/>
      <c r="O17" s="91"/>
    </row>
    <row r="18" spans="2:15" s="60" customFormat="1" ht="13.9" customHeight="1" thickBot="1" x14ac:dyDescent="0.25">
      <c r="E18" s="88"/>
      <c r="G18" s="94" t="s">
        <v>97</v>
      </c>
      <c r="H18" s="158">
        <f>SUM(H17)</f>
        <v>0</v>
      </c>
      <c r="I18" s="158">
        <f>SUM(I17)</f>
        <v>33.532179999999997</v>
      </c>
      <c r="J18" s="95">
        <f>SUM(J17:J17)</f>
        <v>33.532179999999997</v>
      </c>
      <c r="M18" s="91"/>
      <c r="N18" s="91"/>
      <c r="O18" s="91"/>
    </row>
    <row r="19" spans="2:15" s="60" customFormat="1" ht="13.9" customHeight="1" thickBot="1" x14ac:dyDescent="0.25">
      <c r="E19" s="88"/>
      <c r="F19" s="96"/>
      <c r="G19" s="97"/>
      <c r="H19" s="159"/>
      <c r="I19" s="159"/>
      <c r="J19" s="98"/>
      <c r="K19" s="96"/>
      <c r="M19" s="91"/>
      <c r="N19" s="91"/>
      <c r="O19" s="91"/>
    </row>
    <row r="20" spans="2:15" ht="13.9" customHeight="1" thickBot="1" x14ac:dyDescent="0.25">
      <c r="B20" s="132" t="s">
        <v>107</v>
      </c>
      <c r="C20" s="134"/>
      <c r="D20" s="134"/>
      <c r="E20" s="133"/>
      <c r="F20" s="108"/>
      <c r="G20" s="108"/>
      <c r="H20" s="160">
        <f>H9+H14+H18</f>
        <v>181.284468</v>
      </c>
      <c r="I20" s="160">
        <f>I9+I14+I18</f>
        <v>3178.5223733600005</v>
      </c>
      <c r="J20" s="109">
        <f>J9+J14+J18</f>
        <v>3359.8068413600004</v>
      </c>
      <c r="M20" s="75"/>
      <c r="N20" s="75"/>
      <c r="O20" s="75"/>
    </row>
    <row r="21" spans="2:15" ht="13.9" customHeight="1" x14ac:dyDescent="0.2"/>
    <row r="22" spans="2:15" ht="13.9" customHeight="1" x14ac:dyDescent="0.2">
      <c r="B22" s="99" t="s">
        <v>100</v>
      </c>
      <c r="C22" s="99"/>
      <c r="D22" s="99"/>
      <c r="E22" s="100"/>
      <c r="F22" s="100"/>
      <c r="G22" s="100"/>
      <c r="H22" s="100"/>
      <c r="I22" s="100"/>
      <c r="J22" s="100"/>
      <c r="K22" s="101"/>
    </row>
    <row r="23" spans="2:15" ht="13.9" customHeight="1" x14ac:dyDescent="0.2">
      <c r="B23" s="99"/>
      <c r="C23" s="99"/>
      <c r="D23" s="99"/>
      <c r="E23" s="100"/>
      <c r="F23" s="100"/>
      <c r="G23" s="100"/>
      <c r="H23" s="100"/>
      <c r="I23" s="100"/>
      <c r="J23" s="100"/>
      <c r="K23" s="101"/>
    </row>
    <row r="24" spans="2:15" ht="13.9" customHeight="1" x14ac:dyDescent="0.2">
      <c r="D24" s="118"/>
    </row>
    <row r="25" spans="2:15" ht="13.9" customHeight="1" x14ac:dyDescent="0.2">
      <c r="D25" s="118"/>
      <c r="E25" s="58" t="s">
        <v>108</v>
      </c>
      <c r="F25" s="58" t="s">
        <v>109</v>
      </c>
    </row>
    <row r="26" spans="2:15" ht="13.9" customHeight="1" x14ac:dyDescent="0.2">
      <c r="D26" s="117"/>
      <c r="E26" s="135" t="s">
        <v>87</v>
      </c>
      <c r="F26" s="136">
        <f>$J$5</f>
        <v>2269.14156</v>
      </c>
      <c r="G26" s="138"/>
      <c r="J26" s="102"/>
    </row>
    <row r="27" spans="2:15" ht="13.9" customHeight="1" x14ac:dyDescent="0.2">
      <c r="D27" s="117"/>
      <c r="E27" s="135" t="s">
        <v>110</v>
      </c>
      <c r="F27" s="137">
        <f>$J$12</f>
        <v>599.06918500000006</v>
      </c>
      <c r="G27" s="138"/>
      <c r="J27" s="102"/>
    </row>
    <row r="28" spans="2:15" ht="13.9" customHeight="1" x14ac:dyDescent="0.2">
      <c r="D28" s="117"/>
      <c r="E28" s="135" t="s">
        <v>98</v>
      </c>
      <c r="F28" s="137">
        <f>$J$6</f>
        <v>447.66719784000003</v>
      </c>
      <c r="G28" s="138"/>
    </row>
    <row r="29" spans="2:15" ht="13.9" customHeight="1" x14ac:dyDescent="0.2">
      <c r="D29" s="117"/>
      <c r="E29" s="135" t="s">
        <v>111</v>
      </c>
      <c r="F29" s="137">
        <f>$J$17</f>
        <v>33.532179999999997</v>
      </c>
      <c r="G29" s="138"/>
    </row>
    <row r="30" spans="2:15" ht="13.9" customHeight="1" x14ac:dyDescent="0.2">
      <c r="D30" s="117"/>
      <c r="E30" s="135" t="s">
        <v>99</v>
      </c>
      <c r="F30" s="137">
        <f>$J$7</f>
        <v>9.2771935200000009</v>
      </c>
    </row>
    <row r="31" spans="2:15" ht="13.9" customHeight="1" x14ac:dyDescent="0.2">
      <c r="D31" s="117"/>
      <c r="E31" s="135" t="s">
        <v>74</v>
      </c>
      <c r="F31" s="137">
        <f>$J$8</f>
        <v>1.1195250000000001</v>
      </c>
    </row>
    <row r="32" spans="2:15" ht="13.9" customHeight="1" x14ac:dyDescent="0.2"/>
    <row r="33" ht="13.9" customHeight="1" x14ac:dyDescent="0.2"/>
    <row r="34" ht="13.9" customHeight="1" x14ac:dyDescent="0.2"/>
    <row r="35" ht="13.9" customHeight="1" x14ac:dyDescent="0.2"/>
    <row r="36" ht="13.9" customHeight="1" x14ac:dyDescent="0.2"/>
    <row r="37" ht="13.9" customHeight="1" x14ac:dyDescent="0.2"/>
    <row r="38" ht="13.9" customHeight="1" x14ac:dyDescent="0.2"/>
    <row r="39" ht="13.9" customHeight="1" x14ac:dyDescent="0.2"/>
    <row r="40" ht="13.9" customHeight="1" x14ac:dyDescent="0.2"/>
    <row r="41" ht="13.9" customHeight="1" x14ac:dyDescent="0.2"/>
    <row r="42" ht="13.9" customHeight="1" x14ac:dyDescent="0.2"/>
    <row r="43" ht="13.9" customHeight="1" x14ac:dyDescent="0.2"/>
    <row r="44" ht="13.9" customHeight="1" x14ac:dyDescent="0.2"/>
    <row r="45" ht="13.9" customHeight="1" x14ac:dyDescent="0.2"/>
    <row r="46" ht="13.9" customHeight="1" x14ac:dyDescent="0.2"/>
    <row r="47" ht="13.9" customHeight="1" x14ac:dyDescent="0.2"/>
    <row r="48" ht="13.9" customHeight="1" x14ac:dyDescent="0.2"/>
    <row r="49" ht="13.9" customHeight="1" x14ac:dyDescent="0.2"/>
    <row r="50" ht="13.9" customHeight="1" x14ac:dyDescent="0.2"/>
    <row r="51" ht="13.9" customHeight="1" x14ac:dyDescent="0.2"/>
    <row r="52" ht="13.9" customHeight="1" x14ac:dyDescent="0.2"/>
    <row r="53" ht="13.9" customHeight="1" x14ac:dyDescent="0.2"/>
    <row r="54" ht="13.9" customHeight="1" x14ac:dyDescent="0.2"/>
    <row r="55" ht="13.9" customHeight="1" x14ac:dyDescent="0.2"/>
    <row r="56" ht="13.9" customHeight="1" x14ac:dyDescent="0.2"/>
    <row r="57" ht="13.9" customHeight="1" x14ac:dyDescent="0.2"/>
    <row r="58" ht="13.9" customHeight="1" x14ac:dyDescent="0.2"/>
    <row r="59" ht="13.9" customHeight="1" x14ac:dyDescent="0.2"/>
    <row r="60" ht="13.9" customHeight="1" x14ac:dyDescent="0.2"/>
    <row r="61" ht="13.9" customHeight="1" x14ac:dyDescent="0.2"/>
    <row r="62" ht="13.9" customHeight="1" x14ac:dyDescent="0.2"/>
    <row r="63" ht="13.9" customHeight="1" x14ac:dyDescent="0.2"/>
    <row r="64" ht="13.9" customHeight="1" x14ac:dyDescent="0.2"/>
    <row r="65" ht="13.9" customHeight="1" x14ac:dyDescent="0.2"/>
    <row r="66" ht="13.9" customHeight="1" x14ac:dyDescent="0.2"/>
    <row r="67" ht="13.9" customHeight="1" x14ac:dyDescent="0.2"/>
    <row r="68" ht="13.9" customHeight="1" x14ac:dyDescent="0.2"/>
    <row r="69" ht="13.9" customHeight="1" x14ac:dyDescent="0.2"/>
    <row r="70" ht="13.9" customHeight="1" x14ac:dyDescent="0.2"/>
    <row r="71" ht="13.9" customHeight="1" x14ac:dyDescent="0.2"/>
    <row r="72" ht="13.9" customHeight="1" x14ac:dyDescent="0.2"/>
    <row r="73" ht="13.9" customHeight="1" x14ac:dyDescent="0.2"/>
    <row r="74" ht="13.9" customHeight="1" x14ac:dyDescent="0.2"/>
    <row r="75" ht="13.9" customHeight="1" x14ac:dyDescent="0.2"/>
    <row r="76" ht="13.9" customHeight="1" x14ac:dyDescent="0.2"/>
    <row r="77" ht="13.9" customHeight="1" x14ac:dyDescent="0.2"/>
    <row r="78" ht="13.9" customHeight="1" x14ac:dyDescent="0.2"/>
    <row r="79" ht="13.9" customHeight="1" x14ac:dyDescent="0.2"/>
    <row r="80" ht="13.9" customHeight="1" x14ac:dyDescent="0.2"/>
    <row r="81" ht="13.9" customHeight="1" x14ac:dyDescent="0.2"/>
    <row r="82" ht="13.9" customHeight="1" x14ac:dyDescent="0.2"/>
    <row r="83" ht="13.9" customHeight="1" x14ac:dyDescent="0.2"/>
    <row r="84" ht="13.9" customHeight="1" x14ac:dyDescent="0.2"/>
    <row r="85" ht="13.9" customHeight="1" x14ac:dyDescent="0.2"/>
    <row r="86" ht="13.9" customHeight="1" x14ac:dyDescent="0.2"/>
    <row r="87" ht="13.9" customHeight="1" x14ac:dyDescent="0.2"/>
    <row r="88" ht="13.9" customHeight="1" x14ac:dyDescent="0.2"/>
    <row r="89" ht="13.9" customHeight="1" x14ac:dyDescent="0.2"/>
    <row r="90" ht="13.9" customHeight="1" x14ac:dyDescent="0.2"/>
    <row r="91" ht="13.9" customHeight="1" x14ac:dyDescent="0.2"/>
    <row r="92" ht="13.9" customHeight="1" x14ac:dyDescent="0.2"/>
    <row r="93" ht="13.9" customHeight="1" x14ac:dyDescent="0.2"/>
    <row r="94" ht="13.9" customHeight="1" x14ac:dyDescent="0.2"/>
    <row r="95" ht="13.9" customHeight="1" x14ac:dyDescent="0.2"/>
    <row r="96" ht="13.9" customHeight="1" x14ac:dyDescent="0.2"/>
    <row r="97" ht="13.9" customHeight="1" x14ac:dyDescent="0.2"/>
    <row r="98" ht="13.9" customHeight="1" x14ac:dyDescent="0.2"/>
    <row r="99" ht="13.9" customHeight="1" x14ac:dyDescent="0.2"/>
    <row r="100" ht="13.9" customHeight="1" x14ac:dyDescent="0.2"/>
    <row r="101" ht="13.9" customHeight="1" x14ac:dyDescent="0.2"/>
    <row r="102" ht="13.9" customHeight="1" x14ac:dyDescent="0.2"/>
    <row r="103" ht="13.9" customHeight="1" x14ac:dyDescent="0.2"/>
    <row r="104" ht="13.9" customHeight="1" x14ac:dyDescent="0.2"/>
    <row r="105" ht="13.9" customHeight="1" x14ac:dyDescent="0.2"/>
    <row r="106" ht="13.9" customHeight="1" x14ac:dyDescent="0.2"/>
    <row r="107" ht="13.9" customHeight="1" x14ac:dyDescent="0.2"/>
    <row r="108" ht="13.9" customHeight="1" x14ac:dyDescent="0.2"/>
    <row r="109" ht="13.9" customHeight="1" x14ac:dyDescent="0.2"/>
    <row r="110" ht="13.9" customHeight="1" x14ac:dyDescent="0.2"/>
    <row r="111" ht="13.9" customHeight="1" x14ac:dyDescent="0.2"/>
    <row r="112" ht="13.9" customHeight="1" x14ac:dyDescent="0.2"/>
    <row r="113" ht="13.9" customHeight="1" x14ac:dyDescent="0.2"/>
    <row r="114" ht="13.9" customHeight="1" x14ac:dyDescent="0.2"/>
    <row r="115" ht="13.9" customHeight="1" x14ac:dyDescent="0.2"/>
    <row r="116" ht="13.9" customHeight="1" x14ac:dyDescent="0.2"/>
    <row r="117" ht="13.9" customHeight="1" x14ac:dyDescent="0.2"/>
    <row r="118" ht="13.9" customHeight="1" x14ac:dyDescent="0.2"/>
    <row r="119" ht="13.9" customHeight="1" x14ac:dyDescent="0.2"/>
    <row r="120" ht="13.9" customHeight="1" x14ac:dyDescent="0.2"/>
    <row r="121" ht="13.9" customHeight="1" x14ac:dyDescent="0.2"/>
    <row r="122" ht="13.9" customHeight="1" x14ac:dyDescent="0.2"/>
    <row r="123" ht="13.9" customHeight="1" x14ac:dyDescent="0.2"/>
    <row r="124" ht="13.9" customHeight="1" x14ac:dyDescent="0.2"/>
    <row r="125" ht="13.9" customHeight="1" x14ac:dyDescent="0.2"/>
    <row r="126" ht="13.9" customHeight="1" x14ac:dyDescent="0.2"/>
    <row r="127" ht="13.9" customHeight="1" x14ac:dyDescent="0.2"/>
    <row r="128" ht="13.9" customHeight="1" x14ac:dyDescent="0.2"/>
    <row r="129" ht="13.9" customHeight="1" x14ac:dyDescent="0.2"/>
    <row r="130" ht="13.9" customHeight="1" x14ac:dyDescent="0.2"/>
    <row r="131" ht="13.9" customHeight="1" x14ac:dyDescent="0.2"/>
    <row r="132" ht="13.9" customHeight="1" x14ac:dyDescent="0.2"/>
    <row r="133" ht="13.9" customHeight="1" x14ac:dyDescent="0.2"/>
    <row r="134" ht="13.9" customHeight="1" x14ac:dyDescent="0.2"/>
    <row r="135" ht="13.9" customHeight="1" x14ac:dyDescent="0.2"/>
    <row r="136" ht="13.9" customHeight="1" x14ac:dyDescent="0.2"/>
    <row r="137" ht="13.9" customHeight="1" x14ac:dyDescent="0.2"/>
    <row r="138" ht="13.9" customHeight="1" x14ac:dyDescent="0.2"/>
    <row r="139" ht="13.9" customHeight="1" x14ac:dyDescent="0.2"/>
    <row r="140" ht="13.9" customHeight="1" x14ac:dyDescent="0.2"/>
    <row r="141" ht="13.9" customHeight="1" x14ac:dyDescent="0.2"/>
    <row r="142" ht="13.9" customHeight="1" x14ac:dyDescent="0.2"/>
    <row r="143" ht="13.9" customHeight="1" x14ac:dyDescent="0.2"/>
    <row r="144" ht="13.9" customHeight="1" x14ac:dyDescent="0.2"/>
    <row r="145" ht="13.9" customHeight="1" x14ac:dyDescent="0.2"/>
    <row r="146" ht="13.9" customHeight="1" x14ac:dyDescent="0.2"/>
    <row r="147" ht="13.9" customHeight="1" x14ac:dyDescent="0.2"/>
    <row r="148" ht="13.9" customHeight="1" x14ac:dyDescent="0.2"/>
    <row r="149" ht="13.9" customHeight="1" x14ac:dyDescent="0.2"/>
    <row r="150" ht="13.9" customHeight="1" x14ac:dyDescent="0.2"/>
    <row r="151" ht="13.9" customHeight="1" x14ac:dyDescent="0.2"/>
    <row r="152" ht="13.9" customHeight="1" x14ac:dyDescent="0.2"/>
    <row r="153" ht="13.9" customHeight="1" x14ac:dyDescent="0.2"/>
    <row r="154" ht="13.9" customHeight="1" x14ac:dyDescent="0.2"/>
    <row r="155" ht="13.9" customHeight="1" x14ac:dyDescent="0.2"/>
    <row r="156" ht="13.9" customHeight="1" x14ac:dyDescent="0.2"/>
    <row r="157" ht="13.9" customHeight="1" x14ac:dyDescent="0.2"/>
    <row r="158" ht="13.9" customHeight="1" x14ac:dyDescent="0.2"/>
    <row r="159" ht="13.9" customHeight="1" x14ac:dyDescent="0.2"/>
    <row r="160" ht="13.9" customHeight="1" x14ac:dyDescent="0.2"/>
    <row r="161" ht="13.9" customHeight="1" x14ac:dyDescent="0.2"/>
    <row r="162" ht="13.9" customHeight="1" x14ac:dyDescent="0.2"/>
    <row r="163" ht="13.9" customHeight="1" x14ac:dyDescent="0.2"/>
    <row r="164" ht="13.9" customHeight="1" x14ac:dyDescent="0.2"/>
    <row r="165" ht="13.9" customHeight="1" x14ac:dyDescent="0.2"/>
    <row r="166" ht="13.9" customHeight="1" x14ac:dyDescent="0.2"/>
    <row r="167" ht="13.9" customHeight="1" x14ac:dyDescent="0.2"/>
    <row r="168" ht="13.9" customHeight="1" x14ac:dyDescent="0.2"/>
    <row r="169" ht="13.9" customHeight="1" x14ac:dyDescent="0.2"/>
    <row r="170" ht="13.9" customHeight="1" x14ac:dyDescent="0.2"/>
    <row r="171" ht="13.9" customHeight="1" x14ac:dyDescent="0.2"/>
    <row r="172" ht="13.9" customHeight="1" x14ac:dyDescent="0.2"/>
    <row r="173" ht="13.9" customHeight="1" x14ac:dyDescent="0.2"/>
    <row r="174" ht="13.9" customHeight="1" x14ac:dyDescent="0.2"/>
    <row r="175" ht="13.9" customHeight="1" x14ac:dyDescent="0.2"/>
    <row r="176" ht="13.9" customHeight="1" x14ac:dyDescent="0.2"/>
    <row r="177" ht="13.9" customHeight="1" x14ac:dyDescent="0.2"/>
    <row r="178" ht="13.9" customHeight="1" x14ac:dyDescent="0.2"/>
    <row r="179" ht="13.9" customHeight="1" x14ac:dyDescent="0.2"/>
    <row r="180" ht="13.9" customHeight="1" x14ac:dyDescent="0.2"/>
    <row r="181" ht="13.9" customHeight="1" x14ac:dyDescent="0.2"/>
    <row r="182" ht="13.9" customHeight="1" x14ac:dyDescent="0.2"/>
    <row r="183" ht="13.9" customHeight="1" x14ac:dyDescent="0.2"/>
    <row r="184" ht="13.9" customHeight="1" x14ac:dyDescent="0.2"/>
    <row r="185" ht="13.9" customHeight="1" x14ac:dyDescent="0.2"/>
    <row r="186" ht="13.9" customHeight="1" x14ac:dyDescent="0.2"/>
    <row r="187" ht="13.9" customHeight="1" x14ac:dyDescent="0.2"/>
    <row r="188" ht="13.9" customHeight="1" x14ac:dyDescent="0.2"/>
    <row r="189" ht="13.9" customHeight="1" x14ac:dyDescent="0.2"/>
    <row r="190" ht="13.9" customHeight="1" x14ac:dyDescent="0.2"/>
    <row r="191" ht="13.9" customHeight="1" x14ac:dyDescent="0.2"/>
    <row r="192" ht="13.9" customHeight="1" x14ac:dyDescent="0.2"/>
    <row r="193" ht="13.9" customHeight="1" x14ac:dyDescent="0.2"/>
    <row r="194" ht="13.9" customHeight="1" x14ac:dyDescent="0.2"/>
    <row r="195" ht="13.9" customHeight="1" x14ac:dyDescent="0.2"/>
    <row r="196" ht="13.9" customHeight="1" x14ac:dyDescent="0.2"/>
    <row r="197" ht="13.9" customHeight="1" x14ac:dyDescent="0.2"/>
    <row r="198" ht="13.9" customHeight="1" x14ac:dyDescent="0.2"/>
    <row r="199" ht="13.9" customHeight="1" x14ac:dyDescent="0.2"/>
    <row r="200" ht="13.9" customHeight="1" x14ac:dyDescent="0.2"/>
    <row r="201" ht="13.9" customHeight="1" x14ac:dyDescent="0.2"/>
    <row r="202" ht="13.9" customHeight="1" x14ac:dyDescent="0.2"/>
    <row r="203" ht="13.9" customHeight="1" x14ac:dyDescent="0.2"/>
    <row r="204" ht="13.9" customHeight="1" x14ac:dyDescent="0.2"/>
    <row r="205" ht="13.9" customHeight="1" x14ac:dyDescent="0.2"/>
    <row r="206" ht="13.9" customHeight="1" x14ac:dyDescent="0.2"/>
    <row r="207" ht="13.9" customHeight="1" x14ac:dyDescent="0.2"/>
    <row r="208" ht="13.9" customHeight="1" x14ac:dyDescent="0.2"/>
    <row r="209" ht="13.9" customHeight="1" x14ac:dyDescent="0.2"/>
    <row r="210" ht="13.9" customHeight="1" x14ac:dyDescent="0.2"/>
    <row r="211" ht="13.9" customHeight="1" x14ac:dyDescent="0.2"/>
    <row r="212" ht="13.9" customHeight="1" x14ac:dyDescent="0.2"/>
    <row r="213" ht="13.9" customHeight="1" x14ac:dyDescent="0.2"/>
    <row r="214" ht="13.9" customHeight="1" x14ac:dyDescent="0.2"/>
    <row r="215" ht="13.9" customHeight="1" x14ac:dyDescent="0.2"/>
    <row r="216" ht="13.9" customHeight="1" x14ac:dyDescent="0.2"/>
    <row r="217" ht="13.9" customHeight="1" x14ac:dyDescent="0.2"/>
    <row r="218" ht="13.9" customHeight="1" x14ac:dyDescent="0.2"/>
    <row r="219" ht="13.9" customHeight="1" x14ac:dyDescent="0.2"/>
    <row r="220" ht="13.9" customHeight="1" x14ac:dyDescent="0.2"/>
    <row r="221" ht="13.9" customHeight="1" x14ac:dyDescent="0.2"/>
    <row r="222" ht="13.9" customHeight="1" x14ac:dyDescent="0.2"/>
    <row r="223" ht="13.9" customHeight="1" x14ac:dyDescent="0.2"/>
    <row r="224" ht="13.9" customHeight="1" x14ac:dyDescent="0.2"/>
    <row r="225" ht="13.9" customHeight="1" x14ac:dyDescent="0.2"/>
    <row r="226" ht="13.9" customHeight="1" x14ac:dyDescent="0.2"/>
    <row r="227" ht="13.9" customHeight="1" x14ac:dyDescent="0.2"/>
    <row r="228" ht="13.9" customHeight="1" x14ac:dyDescent="0.2"/>
    <row r="229" ht="13.9" customHeight="1" x14ac:dyDescent="0.2"/>
    <row r="230" ht="13.9" customHeight="1" x14ac:dyDescent="0.2"/>
    <row r="231" ht="13.9" customHeight="1" x14ac:dyDescent="0.2"/>
    <row r="232" ht="13.9" customHeight="1" x14ac:dyDescent="0.2"/>
    <row r="233" ht="13.9" customHeight="1" x14ac:dyDescent="0.2"/>
    <row r="234" ht="13.9" customHeight="1" x14ac:dyDescent="0.2"/>
    <row r="235" ht="13.9" customHeight="1" x14ac:dyDescent="0.2"/>
    <row r="236" ht="13.9" customHeight="1" x14ac:dyDescent="0.2"/>
    <row r="237" ht="13.9" customHeight="1" x14ac:dyDescent="0.2"/>
    <row r="238" ht="13.9" customHeight="1" x14ac:dyDescent="0.2"/>
    <row r="239" ht="13.9" customHeight="1" x14ac:dyDescent="0.2"/>
    <row r="240" ht="13.9" customHeight="1" x14ac:dyDescent="0.2"/>
    <row r="241" ht="13.9" customHeight="1" x14ac:dyDescent="0.2"/>
    <row r="242" ht="13.9" customHeight="1" x14ac:dyDescent="0.2"/>
    <row r="243" ht="13.9" customHeight="1" x14ac:dyDescent="0.2"/>
    <row r="244" ht="13.9" customHeight="1" x14ac:dyDescent="0.2"/>
    <row r="245" ht="13.9" customHeight="1" x14ac:dyDescent="0.2"/>
    <row r="246" ht="13.9" customHeight="1" x14ac:dyDescent="0.2"/>
    <row r="247" ht="13.9" customHeight="1" x14ac:dyDescent="0.2"/>
    <row r="248" ht="13.9" customHeight="1" x14ac:dyDescent="0.2"/>
    <row r="249" ht="13.9" customHeight="1" x14ac:dyDescent="0.2"/>
    <row r="250" ht="13.9" customHeight="1" x14ac:dyDescent="0.2"/>
    <row r="251" ht="13.9" customHeight="1" x14ac:dyDescent="0.2"/>
    <row r="252" ht="13.9" customHeight="1" x14ac:dyDescent="0.2"/>
    <row r="253" ht="13.9" customHeight="1" x14ac:dyDescent="0.2"/>
    <row r="254" ht="13.9" customHeight="1" x14ac:dyDescent="0.2"/>
    <row r="255" ht="13.9" customHeight="1" x14ac:dyDescent="0.2"/>
    <row r="256" ht="13.9" customHeight="1" x14ac:dyDescent="0.2"/>
    <row r="257" ht="13.9" customHeight="1" x14ac:dyDescent="0.2"/>
    <row r="258" ht="13.9" customHeight="1" x14ac:dyDescent="0.2"/>
    <row r="259" ht="13.9" customHeight="1" x14ac:dyDescent="0.2"/>
    <row r="260" ht="13.9" customHeight="1" x14ac:dyDescent="0.2"/>
    <row r="261" ht="13.9" customHeight="1" x14ac:dyDescent="0.2"/>
    <row r="262" ht="13.9" customHeight="1" x14ac:dyDescent="0.2"/>
    <row r="263" ht="13.9" customHeight="1" x14ac:dyDescent="0.2"/>
    <row r="264" ht="13.9" customHeight="1" x14ac:dyDescent="0.2"/>
    <row r="265" ht="13.9" customHeight="1" x14ac:dyDescent="0.2"/>
    <row r="266" ht="13.9" customHeight="1" x14ac:dyDescent="0.2"/>
    <row r="267" ht="13.9" customHeight="1" x14ac:dyDescent="0.2"/>
    <row r="268" ht="13.9" customHeight="1" x14ac:dyDescent="0.2"/>
    <row r="269" ht="13.9" customHeight="1" x14ac:dyDescent="0.2"/>
    <row r="270" ht="13.9" customHeight="1" x14ac:dyDescent="0.2"/>
    <row r="271" ht="13.9" customHeight="1" x14ac:dyDescent="0.2"/>
    <row r="272" ht="13.9" customHeight="1" x14ac:dyDescent="0.2"/>
    <row r="273" ht="13.9" customHeight="1" x14ac:dyDescent="0.2"/>
    <row r="274" ht="13.9" customHeight="1" x14ac:dyDescent="0.2"/>
    <row r="275" ht="13.9" customHeight="1" x14ac:dyDescent="0.2"/>
    <row r="276" ht="13.9" customHeight="1" x14ac:dyDescent="0.2"/>
    <row r="277" ht="13.9" customHeight="1" x14ac:dyDescent="0.2"/>
    <row r="278" ht="13.9" customHeight="1" x14ac:dyDescent="0.2"/>
    <row r="279" ht="13.9" customHeight="1" x14ac:dyDescent="0.2"/>
    <row r="280" ht="13.9" customHeight="1" x14ac:dyDescent="0.2"/>
    <row r="281" ht="13.9" customHeight="1" x14ac:dyDescent="0.2"/>
    <row r="282" ht="13.9" customHeight="1" x14ac:dyDescent="0.2"/>
    <row r="283" ht="13.9" customHeight="1" x14ac:dyDescent="0.2"/>
    <row r="284" ht="13.9" customHeight="1" x14ac:dyDescent="0.2"/>
    <row r="285" ht="13.9" customHeight="1" x14ac:dyDescent="0.2"/>
    <row r="286" ht="13.9" customHeight="1" x14ac:dyDescent="0.2"/>
    <row r="287" ht="13.9" customHeight="1" x14ac:dyDescent="0.2"/>
    <row r="288" ht="13.9" customHeight="1" x14ac:dyDescent="0.2"/>
    <row r="289" ht="13.9" customHeight="1" x14ac:dyDescent="0.2"/>
    <row r="290" ht="13.9" customHeight="1" x14ac:dyDescent="0.2"/>
    <row r="291" ht="13.9" customHeight="1" x14ac:dyDescent="0.2"/>
    <row r="292" ht="13.9" customHeight="1" x14ac:dyDescent="0.2"/>
    <row r="293" ht="13.9" customHeight="1" x14ac:dyDescent="0.2"/>
    <row r="294" ht="13.9" customHeight="1" x14ac:dyDescent="0.2"/>
    <row r="295" ht="13.9" customHeight="1" x14ac:dyDescent="0.2"/>
    <row r="296" ht="13.9" customHeight="1" x14ac:dyDescent="0.2"/>
    <row r="297" ht="13.9" customHeight="1" x14ac:dyDescent="0.2"/>
    <row r="298" ht="13.9" customHeight="1" x14ac:dyDescent="0.2"/>
    <row r="299" ht="13.9" customHeight="1" x14ac:dyDescent="0.2"/>
    <row r="300" ht="13.9" customHeight="1" x14ac:dyDescent="0.2"/>
    <row r="301" ht="13.9" customHeight="1" x14ac:dyDescent="0.2"/>
    <row r="302" ht="13.9" customHeight="1" x14ac:dyDescent="0.2"/>
  </sheetData>
  <mergeCells count="1">
    <mergeCell ref="B2:J2"/>
  </mergeCells>
  <pageMargins left="0.75" right="0.75" top="1" bottom="1" header="0.5" footer="0.5"/>
  <pageSetup paperSize="9" orientation="portrait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79E7D25F615F42999BF4D70E572430" ma:contentTypeVersion="13" ma:contentTypeDescription="Create a new document." ma:contentTypeScope="" ma:versionID="acd8b4716fb1801f1aa9da8fe8d4bfd9">
  <xsd:schema xmlns:xsd="http://www.w3.org/2001/XMLSchema" xmlns:xs="http://www.w3.org/2001/XMLSchema" xmlns:p="http://schemas.microsoft.com/office/2006/metadata/properties" xmlns:ns2="4a1d0cb0-d64e-4702-9316-60ff7d30fb60" xmlns:ns3="57648e04-72ae-44fd-b8a7-1ca16eb6902b" targetNamespace="http://schemas.microsoft.com/office/2006/metadata/properties" ma:root="true" ma:fieldsID="bb3540e830d646ee517c1b7d1e956f9a" ns2:_="" ns3:_="">
    <xsd:import namespace="4a1d0cb0-d64e-4702-9316-60ff7d30fb60"/>
    <xsd:import namespace="57648e04-72ae-44fd-b8a7-1ca16eb6902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1d0cb0-d64e-4702-9316-60ff7d30fb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648e04-72ae-44fd-b8a7-1ca16eb690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10761A-A8CC-4360-B137-26188A4004C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4832261-DAB4-4123-AAD6-13082D7BA9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25FBBB-8486-4AA6-A33B-F0D9234ED30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16</vt:i4>
      </vt:variant>
      <vt:variant>
        <vt:lpstr>Benoemde bereiken</vt:lpstr>
      </vt:variant>
      <vt:variant>
        <vt:i4>1</vt:i4>
      </vt:variant>
    </vt:vector>
  </HeadingPairs>
  <TitlesOfParts>
    <vt:vector size="17" baseType="lpstr">
      <vt:lpstr>CO2-reductiemaatregelen</vt:lpstr>
      <vt:lpstr>Voortgang</vt:lpstr>
      <vt:lpstr>Voortgang energie</vt:lpstr>
      <vt:lpstr>CO2-footprint 2017H1</vt:lpstr>
      <vt:lpstr>CO2-footprint 2017</vt:lpstr>
      <vt:lpstr>CO2-footprint 2018H1</vt:lpstr>
      <vt:lpstr>CO2-footprint 2018</vt:lpstr>
      <vt:lpstr>CO2-footprint 2019H1</vt:lpstr>
      <vt:lpstr>CO2-footprint 2019</vt:lpstr>
      <vt:lpstr>CO2-footprint 2020H1</vt:lpstr>
      <vt:lpstr>CO2-footprint 2020</vt:lpstr>
      <vt:lpstr>2018</vt:lpstr>
      <vt:lpstr>2017</vt:lpstr>
      <vt:lpstr>2019</vt:lpstr>
      <vt:lpstr>2020</vt:lpstr>
      <vt:lpstr>Emissiefactoren</vt:lpstr>
      <vt:lpstr>'CO2-reductiemaatregelen'!_FilterDatabase</vt:lpstr>
    </vt:vector>
  </TitlesOfParts>
  <Company>BRVZ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Lieke van Bavel</dc:creator>
  <cp:lastModifiedBy>Hendrix, Imelda</cp:lastModifiedBy>
  <cp:lastPrinted>2021-09-06T12:58:51Z</cp:lastPrinted>
  <dcterms:created xsi:type="dcterms:W3CDTF">2018-01-12T10:57:14Z</dcterms:created>
  <dcterms:modified xsi:type="dcterms:W3CDTF">2021-09-06T13:13:56Z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0x0101000679E7D25F615F42999BF4D70E572430</vt:lpwstr>
  </property>
  <property fmtid="{D5CDD505-2E9C-101B-9397-08002B2CF9AE}" pid="3" name="Order">
    <vt:r8>100</vt:r8>
  </property>
</Properties>
</file>